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1\Q4'21\Support\Presentation Slides\IR Tables\"/>
    </mc:Choice>
  </mc:AlternateContent>
  <xr:revisionPtr revIDLastSave="0" documentId="13_ncr:1_{8394A3F5-AD18-448C-9F60-AB3A735B16AA}" xr6:coauthVersionLast="36" xr6:coauthVersionMax="36" xr10:uidLastSave="{00000000-0000-0000-0000-000000000000}"/>
  <bookViews>
    <workbookView xWindow="0" yWindow="0" windowWidth="3240" windowHeight="6495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Statement'!$34:$34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Outstanding'!$13:$13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Statement'!$33:$33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Expenses'!$H:$H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Expenses'!$K:$K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EBITDA'!$7:$7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EPS'!$12:$12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Statement'!$27:$27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Statement'!$31:$31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Statement'!$38:$38</definedName>
    <definedName name="_RIV37d900f60e6244c8a0fb2e81ea569e67" hidden="1">'Income Statement'!$29:$29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EBITDA'!$5:$5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EPS'!$21:$21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Statement'!$35:$35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Expenses'!$I:$I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Outstanding'!$10:$10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EPS'!$13:$13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EBITDA'!$4:$4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EPS'!$19:$19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EPS'!$18:$18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Statement'!$26:$26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Outstanding'!$11:$11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Outstanding'!$5:$5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Expenses'!$J:$J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Statement'!$36:$36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Statement'!$37:$37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Statement'!$28:$28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Statement'!$30:$30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EPS'!$20:$20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Statement'!$39:$39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Outstanding'!$12:$12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EBITDA'!$6:$6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Statement'!$32:$32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Outstanding'!$6:$6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EPS'!$11:$11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Expenses'!$A$5:$K$14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EPS'!$A$5:$H$21</definedName>
    <definedName name="Ex_DilutedEPS_PostIPO" localSheetId="2">#REF!</definedName>
    <definedName name="Ex_DilutedEPS_PostIPO">'Wtd Avg Shares Outstanding'!$A$10:$H$11</definedName>
    <definedName name="Ex_DilutedEPS_PreIPO" localSheetId="2">#REF!</definedName>
    <definedName name="Ex_DilutedEPS_PreIPO">'Wtd Avg Shares Outstanding'!$A$5:$H$6</definedName>
    <definedName name="Ex_DilutedEPS2018" localSheetId="2">#REF!</definedName>
    <definedName name="Ex_DilutedEPS2018">'Wtd Avg Shares Outstanding'!$A$12:$H$13</definedName>
    <definedName name="Ex_DilutedEPSv2">#REF!</definedName>
    <definedName name="Ex_EBITDAMargin" localSheetId="2">#REF!</definedName>
    <definedName name="Ex_EBITDAMargin">'Adjusted EBITDA'!$A$4:$H$14</definedName>
    <definedName name="Ex_EPSTableGAAP" localSheetId="2">#REF!</definedName>
    <definedName name="Ex_EPSTableGAAP">'Basic &amp; Diluted EPS'!$A$4:$D$13</definedName>
    <definedName name="Ex_FreeCashFlows" localSheetId="2">#REF!</definedName>
    <definedName name="Ex_FreeCashFlows">'Free Cash Flows'!$A$6:$D$12</definedName>
    <definedName name="Ex_IncomeStatement">'Income Statement'!$A$6:$G$39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G18" i="61" l="1"/>
  <c r="J11" i="61"/>
  <c r="N16" i="60"/>
  <c r="N19" i="60" s="1"/>
  <c r="D39" i="81"/>
  <c r="D40" i="81" s="1"/>
  <c r="D42" i="81" s="1"/>
  <c r="D44" i="81" s="1"/>
  <c r="D26" i="81"/>
  <c r="D23" i="81"/>
  <c r="D20" i="81"/>
  <c r="D17" i="81"/>
  <c r="D14" i="81"/>
  <c r="D11" i="81"/>
  <c r="B28" i="81"/>
  <c r="B27" i="81"/>
  <c r="B26" i="81"/>
  <c r="B23" i="81"/>
  <c r="B20" i="81"/>
  <c r="B17" i="81"/>
  <c r="B14" i="81"/>
  <c r="B11" i="81"/>
  <c r="I8" i="58" l="1"/>
  <c r="D28" i="81" l="1"/>
  <c r="D27" i="81"/>
  <c r="B29" i="81"/>
  <c r="D13" i="59"/>
  <c r="D22" i="59"/>
  <c r="G13" i="59"/>
  <c r="G22" i="59"/>
  <c r="G23" i="59" l="1"/>
  <c r="G26" i="59" s="1"/>
  <c r="G28" i="59" s="1"/>
  <c r="G30" i="59" s="1"/>
  <c r="D23" i="59"/>
  <c r="D26" i="59" s="1"/>
  <c r="D28" i="59" s="1"/>
  <c r="D30" i="59" s="1"/>
  <c r="M19" i="72"/>
  <c r="J19" i="72"/>
  <c r="M17" i="72"/>
  <c r="M20" i="72" s="1"/>
  <c r="J17" i="72"/>
  <c r="J20" i="72" s="1"/>
  <c r="M13" i="62"/>
  <c r="J13" i="62"/>
  <c r="M9" i="71"/>
  <c r="J9" i="71"/>
  <c r="M11" i="61"/>
  <c r="M18" i="61" s="1"/>
  <c r="M20" i="61" s="1"/>
  <c r="J18" i="61"/>
  <c r="J20" i="61" s="1"/>
  <c r="K16" i="60"/>
  <c r="K19" i="60" s="1"/>
  <c r="D29" i="81"/>
  <c r="M22" i="59" l="1"/>
  <c r="J22" i="59"/>
  <c r="M13" i="59"/>
  <c r="J13" i="59"/>
  <c r="M23" i="59" l="1"/>
  <c r="M26" i="59" s="1"/>
  <c r="M28" i="59" s="1"/>
  <c r="M30" i="59" s="1"/>
  <c r="J23" i="59"/>
  <c r="J26" i="59" s="1"/>
  <c r="J28" i="59" s="1"/>
  <c r="J30" i="59" s="1"/>
  <c r="G19" i="72" l="1"/>
  <c r="D19" i="72"/>
  <c r="D9" i="71" l="1"/>
  <c r="G9" i="71"/>
  <c r="G16" i="60"/>
  <c r="D16" i="60"/>
  <c r="D19" i="60" s="1"/>
  <c r="B39" i="81" l="1"/>
  <c r="B40" i="81" l="1"/>
  <c r="B51" i="81" s="1"/>
  <c r="D51" i="81" l="1"/>
  <c r="B52" i="81"/>
  <c r="D52" i="81"/>
  <c r="B42" i="81"/>
  <c r="B44" i="81" s="1"/>
  <c r="D53" i="81" l="1"/>
  <c r="D54" i="81"/>
  <c r="B54" i="81"/>
  <c r="B53" i="81"/>
  <c r="W10" i="68" l="1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S10" i="68"/>
  <c r="P15" i="68"/>
  <c r="P14" i="68"/>
  <c r="P13" i="68"/>
  <c r="P12" i="68"/>
  <c r="P11" i="68"/>
  <c r="P10" i="68"/>
  <c r="G17" i="72" l="1"/>
  <c r="G20" i="72" s="1"/>
  <c r="D17" i="72"/>
  <c r="D20" i="72" s="1"/>
  <c r="S16" i="68" l="1"/>
  <c r="P16" i="68"/>
  <c r="M16" i="68"/>
  <c r="J16" i="68"/>
  <c r="G16" i="68"/>
  <c r="D16" i="68"/>
  <c r="D12" i="69"/>
  <c r="G13" i="62"/>
  <c r="D13" i="62"/>
  <c r="G11" i="61"/>
  <c r="D11" i="61"/>
  <c r="G19" i="60"/>
  <c r="I16" i="58"/>
  <c r="G20" i="61" l="1"/>
  <c r="D18" i="61"/>
  <c r="D20" i="61" s="1"/>
  <c r="U16" i="68"/>
  <c r="W16" i="68"/>
  <c r="I24" i="58"/>
  <c r="I23" i="58" l="1"/>
  <c r="I19" i="58"/>
  <c r="I15" i="58"/>
  <c r="I14" i="58"/>
  <c r="I13" i="58"/>
  <c r="I12" i="58"/>
  <c r="I11" i="58"/>
  <c r="I10" i="58"/>
  <c r="I9" i="58"/>
  <c r="I21" i="58" l="1"/>
  <c r="I17" i="58"/>
</calcChain>
</file>

<file path=xl/sharedStrings.xml><?xml version="1.0" encoding="utf-8"?>
<sst xmlns="http://schemas.openxmlformats.org/spreadsheetml/2006/main" count="675" uniqueCount="183">
  <si>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</si>
  <si>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</si>
  <si>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</si>
  <si>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</si>
  <si>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</si>
  <si>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</si>
  <si>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</si>
  <si>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</si>
  <si>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</si>
  <si>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</si>
  <si>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</si>
  <si>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</si>
  <si>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</si>
  <si>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</si>
  <si>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</si>
  <si>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</si>
  <si>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</si>
  <si>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</si>
  <si>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</si>
  <si>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</si>
  <si>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</si>
  <si>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</si>
  <si>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</si>
  <si>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</si>
  <si>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</si>
  <si>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</si>
  <si>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</si>
  <si>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</si>
  <si>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</si>
  <si>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</si>
  <si>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</si>
  <si>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</si>
  <si>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</si>
  <si>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</si>
  <si>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</si>
  <si>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</si>
  <si>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</si>
  <si>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</si>
  <si>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</si>
  <si>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</si>
  <si>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</si>
  <si>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</si>
  <si>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</si>
  <si>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</si>
  <si>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</si>
  <si>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</si>
  <si>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</si>
  <si>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</si>
  <si>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</si>
  <si>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</si>
  <si>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</si>
  <si>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equity-settled PRSUs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</si>
  <si>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</si>
  <si>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</si>
  <si>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</si>
  <si>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</si>
  <si>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</si>
  <si>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</si>
  <si>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</si>
  <si>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</si>
  <si>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</si>
  <si>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</si>
  <si>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</si>
  <si>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</si>
  <si>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</si>
  <si>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</si>
  <si>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</si>
  <si>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</si>
  <si>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</si>
  <si>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</si>
  <si>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</si>
  <si>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</si>
  <si>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 xml:space="preserve">Product 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</si>
  <si>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</si>
  <si>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</si>
  <si>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</si>
  <si>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</si>
  <si>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</si>
  <si>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</si>
  <si>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</si>
  <si>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</si>
  <si>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</si>
  <si>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</si>
  <si>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U.S. High-Grade</t>
  </si>
  <si>
    <t>U.S. High-Yield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</si>
  <si>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</si>
  <si>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</si>
  <si>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</si>
  <si>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</si>
  <si>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</si>
  <si>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</si>
  <si>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</si>
  <si>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</si>
  <si>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Europe ETFs</t>
  </si>
  <si>
    <t>Options/Convertibles/Swaps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</si>
  <si>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</si>
  <si>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</si>
  <si>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</si>
  <si>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</si>
  <si>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</si>
  <si>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Diluted Weighted Average Shares Outstanding to Adjusted Diluted Weighted Average Shares Outstanding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</si>
  <si>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</si>
  <si>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</si>
  <si>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</si>
  <si>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</si>
  <si>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</si>
  <si>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</si>
  <si>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</si>
  <si>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</si>
  <si>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</si>
  <si>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</si>
  <si>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</si>
  <si>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</si>
  <si>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</si>
  <si>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</si>
  <si>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</si>
  <si>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</si>
  <si>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</si>
  <si>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</si>
  <si>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</si>
  <si>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</si>
  <si>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</si>
  <si>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</si>
  <si>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</si>
  <si>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</si>
  <si>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</si>
  <si>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</si>
  <si>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</si>
  <si>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</si>
  <si>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</si>
  <si>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</si>
  <si>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</si>
  <si>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</si>
  <si>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</si>
  <si>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</si>
  <si>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</si>
  <si>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</si>
  <si>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</si>
  <si>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</si>
  <si>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</si>
  <si>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</si>
  <si>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</si>
  <si>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</si>
  <si>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</si>
  <si>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</si>
  <si>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</si>
  <si>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</si>
  <si>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</si>
  <si>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</si>
  <si>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</si>
  <si>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</si>
  <si>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</si>
  <si>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</si>
  <si>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Cash Credit</t>
  </si>
  <si>
    <t>Other Rates Derivatives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</si>
  <si>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</si>
  <si>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</si>
  <si>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</si>
  <si>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</si>
  <si>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</si>
  <si>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</si>
  <si>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</si>
  <si>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</si>
  <si>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</si>
  <si>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</si>
  <si>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</si>
  <si>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</si>
  <si>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</si>
  <si>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>December 31, 2021</t>
  </si>
  <si>
    <t>December 31, 2021</t>
  </si>
  <si>
    <t>December 31, 2020</t>
  </si>
  <si>
    <t>4Q21</t>
  </si>
  <si>
    <t>4Q20</t>
  </si>
  <si>
    <t>Quarter Ended December 31,</t>
  </si>
  <si>
    <t>Year Ended December 31,</t>
  </si>
  <si>
    <t>+144</t>
  </si>
  <si>
    <t>+187</t>
  </si>
  <si>
    <t>+132</t>
  </si>
  <si>
    <t>+180</t>
  </si>
  <si>
    <t>Year Ended December 31, 2021</t>
  </si>
  <si>
    <t xml:space="preserve">Quarter Ended </t>
  </si>
  <si>
    <t>2021 Q4</t>
  </si>
  <si>
    <t>2020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</si>
</sst>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167" fontId="53" fillId="0" borderId="17" xfId="4" applyNumberFormat="1" applyFont="1" applyFill="1" applyBorder="1" applyAlignment="1">
      <alignment horizontal="right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4" fontId="53" fillId="0" borderId="0" xfId="0" applyNumberFormat="1" applyFont="1" applyFill="1" applyAlignment="1">
      <alignment horizontal="right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205" fontId="53" fillId="0" borderId="0" xfId="4" applyNumberFormat="1" applyFont="1" applyFill="1" applyAlignment="1">
      <alignment horizontal="righ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6" fillId="0" borderId="0" xfId="0" applyFont="1" applyAlignment="1"/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1" xfId="0" applyNumberFormat="1" applyFont="1" applyFill="1" applyBorder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52" fillId="0" borderId="0" xfId="0" applyNumberFormat="1" applyFont="1" applyFill="1" applyAlignment="1">
      <alignment vertical="center" wrapText="1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60" fillId="0" borderId="0" xfId="0" quotePrefix="1" applyNumberFormat="1" applyFont="1" applyFill="1" applyAlignment="1"/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Alignment="1"/>
    <xf numFmtId="167" fontId="88" fillId="0" borderId="0" xfId="0" applyNumberFormat="1" applyFont="1"/>
    <xf numFmtId="10" fontId="88" fillId="0" borderId="0" xfId="1" applyNumberFormat="1" applyFont="1"/>
    <xf numFmtId="0" fontId="52" fillId="0" borderId="0" xfId="0" applyNumberFormat="1" applyFont="1" applyFill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43" xfId="0" quotePrefix="1" applyFont="1" applyBorder="1" applyAlignment="1">
      <alignment horizontal="center"/>
    </xf>
    <xf numFmtId="0" fontId="12" fillId="0" borderId="44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30"/>
  <sheetViews>
    <sheetView tabSelected="1" zoomScale="140" zoomScaleNormal="140" workbookViewId="0"/>
  </sheetViews>
  <sheetFormatPr defaultRowHeight="9"/>
  <cols>
    <col min="1" max="1" width="29" style="6" customWidth="1"/>
    <col min="2" max="2" width="2.7109375" style="3" customWidth="1"/>
    <col min="3" max="3" width="1.7109375" style="3" customWidth="1"/>
    <col min="4" max="4" width="10.7109375" style="6" customWidth="1"/>
    <col min="5" max="5" width="2.140625" style="3" customWidth="1"/>
    <col min="6" max="6" width="1.7109375" style="58" customWidth="1"/>
    <col min="7" max="7" width="10.7109375" style="6" customWidth="1"/>
    <col min="8" max="8" width="2.140625" style="3" customWidth="1"/>
    <col min="9" max="9" width="10.7109375" style="59" customWidth="1"/>
    <col min="10" max="10" width="2.7109375" style="3" customWidth="1"/>
    <col min="11" max="11" width="10.7109375" style="59" customWidth="1"/>
    <col min="12" max="12" width="2.7109375" style="3" customWidth="1"/>
    <col min="13" max="16384" width="9.140625" style="6"/>
  </cols>
  <sheetData>
    <row r="1" spans="1:13" ht="12.75">
      <c r="A1" s="43" t="s">
        <v>95</v>
      </c>
    </row>
    <row r="2" spans="1:13" ht="12.75">
      <c r="A2" s="43" t="s">
        <v>104</v>
      </c>
    </row>
    <row r="3" spans="1:13" s="20" customFormat="1" ht="12">
      <c r="A3" s="249" t="s">
        <v>168</v>
      </c>
      <c r="B3" s="21" t="s">
        <v>0</v>
      </c>
      <c r="C3" s="3"/>
      <c r="D3" s="84"/>
      <c r="E3" s="84"/>
      <c r="F3" s="84"/>
      <c r="G3" s="84"/>
      <c r="H3" s="84"/>
      <c r="I3" s="84"/>
      <c r="J3" s="84"/>
      <c r="K3" s="84"/>
      <c r="L3" s="21" t="s">
        <v>3</v>
      </c>
    </row>
    <row r="4" spans="1:13" s="20" customFormat="1" ht="9" customHeight="1">
      <c r="B4" s="21"/>
      <c r="C4" s="3"/>
      <c r="D4" s="60"/>
      <c r="E4" s="10"/>
      <c r="F4" s="58"/>
      <c r="G4" s="60"/>
      <c r="H4" s="21"/>
      <c r="J4" s="21"/>
      <c r="K4" s="23"/>
      <c r="L4" s="21"/>
    </row>
    <row r="5" spans="1:13" s="20" customFormat="1">
      <c r="A5" s="250" t="s">
        <v>163</v>
      </c>
      <c r="B5" s="21"/>
      <c r="C5" s="3"/>
      <c r="D5" s="60"/>
      <c r="E5" s="10"/>
      <c r="F5" s="58"/>
      <c r="G5" s="60"/>
      <c r="H5" s="21"/>
      <c r="J5" s="21"/>
      <c r="K5" s="23" t="s">
        <v>63</v>
      </c>
      <c r="L5" s="21"/>
    </row>
    <row r="6" spans="1:13" s="20" customFormat="1">
      <c r="A6" s="22"/>
      <c r="B6" s="21"/>
      <c r="C6" s="257"/>
      <c r="D6" s="257"/>
      <c r="E6" s="10"/>
      <c r="F6" s="257"/>
      <c r="G6" s="257"/>
      <c r="H6" s="21"/>
      <c r="I6" s="23"/>
      <c r="J6" s="21"/>
      <c r="K6" s="23" t="s">
        <v>64</v>
      </c>
      <c r="L6" s="21" t="s">
        <v>3</v>
      </c>
      <c r="M6" s="27"/>
    </row>
    <row r="7" spans="1:13" s="20" customFormat="1">
      <c r="A7" s="9"/>
      <c r="B7" s="21"/>
      <c r="C7" s="258" t="s">
        <v>171</v>
      </c>
      <c r="D7" s="258"/>
      <c r="E7" s="10"/>
      <c r="F7" s="258" t="s">
        <v>172</v>
      </c>
      <c r="G7" s="258"/>
      <c r="H7" s="21"/>
      <c r="I7" s="56" t="s">
        <v>25</v>
      </c>
      <c r="J7" s="21"/>
      <c r="K7" s="56" t="s">
        <v>159</v>
      </c>
      <c r="L7" s="21" t="s">
        <v>3</v>
      </c>
    </row>
    <row r="8" spans="1:13" s="27" customFormat="1">
      <c r="A8" s="67" t="s">
        <v>142</v>
      </c>
      <c r="B8" s="2"/>
      <c r="C8" s="2" t="s">
        <v>2</v>
      </c>
      <c r="D8" s="26">
        <v>276883</v>
      </c>
      <c r="E8" s="189"/>
      <c r="F8" s="4" t="s">
        <v>2</v>
      </c>
      <c r="G8" s="26">
        <v>233076</v>
      </c>
      <c r="H8" s="190"/>
      <c r="I8" s="76">
        <f t="shared" ref="I8:I16" si="0">((D8-G8)/G8)*100</f>
        <v>18.795156944515952</v>
      </c>
      <c r="J8" s="2" t="s">
        <v>26</v>
      </c>
      <c r="K8" s="76">
        <v>19.899999999999999</v>
      </c>
      <c r="L8" s="2" t="s">
        <v>21</v>
      </c>
      <c r="M8" s="191"/>
    </row>
    <row r="9" spans="1:13" s="27" customFormat="1">
      <c r="A9" s="77" t="s">
        <v>27</v>
      </c>
      <c r="B9" s="2"/>
      <c r="C9" s="2" t="s">
        <v>2</v>
      </c>
      <c r="D9" s="26">
        <v>146528</v>
      </c>
      <c r="E9" s="189"/>
      <c r="F9" s="4" t="s">
        <v>2</v>
      </c>
      <c r="G9" s="26">
        <v>121699</v>
      </c>
      <c r="H9" s="190"/>
      <c r="I9" s="76">
        <f t="shared" si="0"/>
        <v>20.401975365450824</v>
      </c>
      <c r="J9" s="2" t="s">
        <v>26</v>
      </c>
      <c r="K9" s="76">
        <v>21.7</v>
      </c>
      <c r="L9" s="2" t="s">
        <v>21</v>
      </c>
      <c r="M9" s="191"/>
    </row>
    <row r="10" spans="1:13" s="27" customFormat="1">
      <c r="A10" s="77" t="s">
        <v>28</v>
      </c>
      <c r="B10" s="2"/>
      <c r="C10" s="2" t="s">
        <v>2</v>
      </c>
      <c r="D10" s="26">
        <v>73614</v>
      </c>
      <c r="E10" s="189"/>
      <c r="F10" s="4" t="s">
        <v>2</v>
      </c>
      <c r="G10" s="26">
        <v>59255</v>
      </c>
      <c r="H10" s="190"/>
      <c r="I10" s="76">
        <f t="shared" si="0"/>
        <v>24.232554214834188</v>
      </c>
      <c r="J10" s="2" t="s">
        <v>26</v>
      </c>
      <c r="K10" s="76">
        <v>25.1</v>
      </c>
      <c r="L10" s="2" t="s">
        <v>21</v>
      </c>
      <c r="M10" s="191"/>
    </row>
    <row r="11" spans="1:13" s="27" customFormat="1">
      <c r="A11" s="77" t="s">
        <v>29</v>
      </c>
      <c r="B11" s="2"/>
      <c r="C11" s="2" t="s">
        <v>2</v>
      </c>
      <c r="D11" s="26">
        <v>18361</v>
      </c>
      <c r="E11" s="189"/>
      <c r="F11" s="4" t="s">
        <v>2</v>
      </c>
      <c r="G11" s="26">
        <v>15011</v>
      </c>
      <c r="H11" s="190"/>
      <c r="I11" s="76">
        <f t="shared" si="0"/>
        <v>22.316967557124777</v>
      </c>
      <c r="J11" s="2" t="s">
        <v>26</v>
      </c>
      <c r="K11" s="76">
        <v>25.4</v>
      </c>
      <c r="L11" s="2" t="s">
        <v>21</v>
      </c>
      <c r="M11" s="191"/>
    </row>
    <row r="12" spans="1:13" s="27" customFormat="1">
      <c r="A12" s="77" t="s">
        <v>30</v>
      </c>
      <c r="B12" s="2"/>
      <c r="C12" s="2" t="s">
        <v>2</v>
      </c>
      <c r="D12" s="26">
        <v>10915</v>
      </c>
      <c r="E12" s="189"/>
      <c r="F12" s="4" t="s">
        <v>2</v>
      </c>
      <c r="G12" s="26">
        <v>10382</v>
      </c>
      <c r="H12" s="190"/>
      <c r="I12" s="76">
        <f t="shared" si="0"/>
        <v>5.1338855711808895</v>
      </c>
      <c r="J12" s="2" t="s">
        <v>26</v>
      </c>
      <c r="K12" s="76">
        <v>5.9</v>
      </c>
      <c r="L12" s="2" t="s">
        <v>21</v>
      </c>
      <c r="M12" s="191"/>
    </row>
    <row r="13" spans="1:13" s="27" customFormat="1">
      <c r="A13" s="77" t="s">
        <v>22</v>
      </c>
      <c r="B13" s="2"/>
      <c r="C13" s="2" t="s">
        <v>2</v>
      </c>
      <c r="D13" s="26">
        <v>21648</v>
      </c>
      <c r="E13" s="189"/>
      <c r="F13" s="4" t="s">
        <v>2</v>
      </c>
      <c r="G13" s="26">
        <v>20864</v>
      </c>
      <c r="H13" s="190"/>
      <c r="I13" s="76">
        <f t="shared" si="0"/>
        <v>3.7576687116564416</v>
      </c>
      <c r="J13" s="2" t="s">
        <v>26</v>
      </c>
      <c r="K13" s="76">
        <v>3.5</v>
      </c>
      <c r="L13" s="2" t="s">
        <v>21</v>
      </c>
      <c r="M13" s="191"/>
    </row>
    <row r="14" spans="1:13" s="27" customFormat="1">
      <c r="A14" s="77" t="s">
        <v>6</v>
      </c>
      <c r="B14" s="2"/>
      <c r="C14" s="2" t="s">
        <v>2</v>
      </c>
      <c r="D14" s="26">
        <v>5817</v>
      </c>
      <c r="E14" s="189"/>
      <c r="F14" s="4" t="s">
        <v>2</v>
      </c>
      <c r="G14" s="26">
        <v>5865</v>
      </c>
      <c r="H14" s="190"/>
      <c r="I14" s="76">
        <f t="shared" si="0"/>
        <v>-0.81841432225063926</v>
      </c>
      <c r="J14" s="2" t="s">
        <v>26</v>
      </c>
      <c r="K14" s="76">
        <v>-0.8</v>
      </c>
      <c r="L14" s="2" t="s">
        <v>21</v>
      </c>
      <c r="M14" s="191"/>
    </row>
    <row r="15" spans="1:13" s="27" customFormat="1">
      <c r="A15" s="67" t="s">
        <v>15</v>
      </c>
      <c r="B15" s="2"/>
      <c r="C15" s="2" t="s">
        <v>2</v>
      </c>
      <c r="D15" s="78">
        <v>60005</v>
      </c>
      <c r="E15" s="189"/>
      <c r="F15" s="4" t="s">
        <v>2</v>
      </c>
      <c r="G15" s="78">
        <v>66449</v>
      </c>
      <c r="H15" s="190"/>
      <c r="I15" s="76">
        <f t="shared" si="0"/>
        <v>-9.6976628692681608</v>
      </c>
      <c r="J15" s="2" t="s">
        <v>26</v>
      </c>
      <c r="K15" s="76"/>
      <c r="L15" s="2"/>
    </row>
    <row r="16" spans="1:13" s="27" customFormat="1" ht="9" customHeight="1">
      <c r="A16" s="67" t="s">
        <v>45</v>
      </c>
      <c r="B16" s="2"/>
      <c r="C16" s="2" t="s">
        <v>2</v>
      </c>
      <c r="D16" s="26">
        <v>48890</v>
      </c>
      <c r="E16" s="189"/>
      <c r="F16" s="4" t="s">
        <v>2</v>
      </c>
      <c r="G16" s="26">
        <v>55060</v>
      </c>
      <c r="H16" s="190"/>
      <c r="I16" s="76">
        <f t="shared" si="0"/>
        <v>-11.205957137667999</v>
      </c>
      <c r="J16" s="2" t="s">
        <v>26</v>
      </c>
      <c r="K16" s="76"/>
      <c r="L16" s="2"/>
    </row>
    <row r="17" spans="1:13" s="27" customFormat="1">
      <c r="A17" s="67" t="s">
        <v>157</v>
      </c>
      <c r="B17" s="2"/>
      <c r="C17" s="2" t="s">
        <v>2</v>
      </c>
      <c r="D17" s="79">
        <v>0.23</v>
      </c>
      <c r="E17" s="189"/>
      <c r="F17" s="4" t="s">
        <v>2</v>
      </c>
      <c r="G17" s="79">
        <v>0.28000000000000003</v>
      </c>
      <c r="H17" s="81"/>
      <c r="I17" s="76">
        <f>((D17-G17)/G17)*100</f>
        <v>-17.857142857142861</v>
      </c>
      <c r="J17" s="2" t="s">
        <v>26</v>
      </c>
      <c r="K17" s="76"/>
      <c r="L17" s="2"/>
    </row>
    <row r="18" spans="1:13" s="25" customFormat="1" ht="13.5" customHeight="1">
      <c r="A18" s="67" t="s">
        <v>65</v>
      </c>
      <c r="B18" s="2"/>
      <c r="C18" s="2"/>
      <c r="D18" s="79"/>
      <c r="E18" s="4"/>
      <c r="F18" s="4"/>
      <c r="G18" s="79"/>
      <c r="H18" s="2"/>
      <c r="I18" s="76"/>
      <c r="J18" s="2"/>
      <c r="K18" s="76"/>
      <c r="L18" s="2"/>
      <c r="M18" s="27"/>
    </row>
    <row r="19" spans="1:13" s="25" customFormat="1">
      <c r="A19" s="77" t="s">
        <v>36</v>
      </c>
      <c r="B19" s="2"/>
      <c r="C19" s="2" t="s">
        <v>2</v>
      </c>
      <c r="D19" s="26">
        <v>140088</v>
      </c>
      <c r="E19" s="189"/>
      <c r="F19" s="4" t="s">
        <v>2</v>
      </c>
      <c r="G19" s="26">
        <v>114576</v>
      </c>
      <c r="H19" s="2" t="s">
        <v>3</v>
      </c>
      <c r="I19" s="76">
        <f>((D19-G19)/G19)*100</f>
        <v>22.266443234185171</v>
      </c>
      <c r="J19" s="2" t="s">
        <v>26</v>
      </c>
      <c r="K19" s="76">
        <v>23.1</v>
      </c>
      <c r="L19" s="2" t="s">
        <v>21</v>
      </c>
    </row>
    <row r="20" spans="1:13" s="25" customFormat="1">
      <c r="A20" s="77" t="s">
        <v>125</v>
      </c>
      <c r="B20" s="2"/>
      <c r="C20" s="2" t="s">
        <v>3</v>
      </c>
      <c r="D20" s="82">
        <v>50.6</v>
      </c>
      <c r="E20" s="2" t="s">
        <v>26</v>
      </c>
      <c r="F20" s="4" t="s">
        <v>3</v>
      </c>
      <c r="G20" s="82">
        <v>49.2</v>
      </c>
      <c r="H20" s="2" t="s">
        <v>26</v>
      </c>
      <c r="I20" s="143" t="s">
        <v>175</v>
      </c>
      <c r="J20" s="2" t="s">
        <v>66</v>
      </c>
      <c r="K20" s="143" t="s">
        <v>177</v>
      </c>
      <c r="L20" s="2" t="s">
        <v>66</v>
      </c>
      <c r="M20" s="27"/>
    </row>
    <row r="21" spans="1:13" s="27" customFormat="1">
      <c r="A21" s="77" t="s">
        <v>156</v>
      </c>
      <c r="B21" s="2"/>
      <c r="C21" s="2" t="s">
        <v>2</v>
      </c>
      <c r="D21" s="26">
        <v>128217</v>
      </c>
      <c r="E21" s="189"/>
      <c r="F21" s="4" t="s">
        <v>2</v>
      </c>
      <c r="G21" s="26">
        <v>103563</v>
      </c>
      <c r="H21" s="2"/>
      <c r="I21" s="76">
        <f>((D21-G21)/G21)*100</f>
        <v>23.805799368500331</v>
      </c>
      <c r="J21" s="2" t="s">
        <v>26</v>
      </c>
      <c r="K21" s="76">
        <v>24.8</v>
      </c>
      <c r="L21" s="2" t="s">
        <v>21</v>
      </c>
    </row>
    <row r="22" spans="1:13" s="27" customFormat="1">
      <c r="A22" s="77" t="s">
        <v>126</v>
      </c>
      <c r="B22" s="2"/>
      <c r="C22" s="2"/>
      <c r="D22" s="34">
        <v>46.3</v>
      </c>
      <c r="E22" s="2" t="s">
        <v>26</v>
      </c>
      <c r="F22" s="4"/>
      <c r="G22" s="34">
        <v>44.4</v>
      </c>
      <c r="H22" s="2" t="s">
        <v>26</v>
      </c>
      <c r="I22" s="143" t="s">
        <v>176</v>
      </c>
      <c r="J22" s="2" t="s">
        <v>66</v>
      </c>
      <c r="K22" s="143" t="s">
        <v>178</v>
      </c>
      <c r="L22" s="2" t="s">
        <v>66</v>
      </c>
    </row>
    <row r="23" spans="1:13" s="27" customFormat="1">
      <c r="A23" s="77" t="s">
        <v>38</v>
      </c>
      <c r="B23" s="2"/>
      <c r="C23" s="2" t="s">
        <v>2</v>
      </c>
      <c r="D23" s="26">
        <v>99689</v>
      </c>
      <c r="E23" s="189"/>
      <c r="F23" s="4" t="s">
        <v>2</v>
      </c>
      <c r="G23" s="26">
        <v>80483</v>
      </c>
      <c r="H23" s="2" t="s">
        <v>3</v>
      </c>
      <c r="I23" s="76">
        <f>((D23-G23)/G23)*100</f>
        <v>23.863424574133667</v>
      </c>
      <c r="J23" s="2" t="s">
        <v>26</v>
      </c>
      <c r="K23" s="76">
        <v>24.8</v>
      </c>
      <c r="L23" s="2" t="s">
        <v>21</v>
      </c>
    </row>
    <row r="24" spans="1:13" s="25" customFormat="1">
      <c r="A24" s="77" t="s">
        <v>39</v>
      </c>
      <c r="B24" s="2"/>
      <c r="C24" s="2" t="s">
        <v>2</v>
      </c>
      <c r="D24" s="79">
        <v>0.42</v>
      </c>
      <c r="E24" s="80"/>
      <c r="F24" s="4" t="s">
        <v>2</v>
      </c>
      <c r="G24" s="79">
        <v>0.34</v>
      </c>
      <c r="H24" s="81"/>
      <c r="I24" s="76">
        <f>((D24-G24)/G24)*100</f>
        <v>23.52941176470587</v>
      </c>
      <c r="J24" s="2" t="s">
        <v>26</v>
      </c>
      <c r="K24" s="76">
        <v>20.6</v>
      </c>
      <c r="L24" s="2" t="s">
        <v>21</v>
      </c>
    </row>
    <row r="25" spans="1:13">
      <c r="D25" s="7"/>
      <c r="E25" s="2"/>
      <c r="F25" s="4"/>
      <c r="G25" s="7"/>
      <c r="H25" s="2"/>
      <c r="I25" s="83"/>
      <c r="K25" s="83"/>
    </row>
    <row r="26" spans="1:13">
      <c r="D26" s="7"/>
      <c r="E26" s="2"/>
      <c r="F26" s="4"/>
      <c r="G26" s="7"/>
      <c r="H26" s="2"/>
      <c r="I26" s="83"/>
    </row>
    <row r="27" spans="1:13">
      <c r="F27" s="4"/>
    </row>
    <row r="28" spans="1:13">
      <c r="F28" s="4"/>
    </row>
    <row r="29" spans="1:13">
      <c r="F29" s="4"/>
    </row>
    <row r="30" spans="1:13">
      <c r="F30" s="4"/>
    </row>
  </sheetData>
  <mergeCells count="4">
    <mergeCell ref="C6:D6"/>
    <mergeCell ref="F6:G6"/>
    <mergeCell ref="C7:D7"/>
    <mergeCell ref="F7:G7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I22:K22 I20:K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RowHeight="9"/>
  <cols>
    <col min="1" max="1" width="30.85546875" style="6" customWidth="1"/>
    <col min="2" max="2" width="2.42578125" style="3" customWidth="1"/>
    <col min="3" max="3" width="1.7109375" style="3" customWidth="1"/>
    <col min="4" max="4" width="7.7109375" style="6" customWidth="1"/>
    <col min="5" max="5" width="2.7109375" style="3" customWidth="1"/>
    <col min="6" max="6" width="1.7109375" style="3" customWidth="1"/>
    <col min="7" max="7" width="7.7109375" style="6" customWidth="1"/>
    <col min="8" max="9" width="1.7109375" style="3" customWidth="1"/>
    <col min="10" max="10" width="7.7109375" style="6" customWidth="1"/>
    <col min="11" max="11" width="2.7109375" style="3" customWidth="1"/>
    <col min="12" max="12" width="1.7109375" style="3" customWidth="1"/>
    <col min="13" max="13" width="7.7109375" style="6" customWidth="1"/>
    <col min="14" max="14" width="2.7109375" style="3" customWidth="1"/>
    <col min="15" max="15" width="1.7109375" style="3" customWidth="1"/>
    <col min="16" max="16" width="8.85546875" style="6" customWidth="1"/>
    <col min="17" max="17" width="2.7109375" style="3" customWidth="1"/>
    <col min="18" max="18" width="1.7109375" style="3" customWidth="1"/>
    <col min="19" max="19" width="7.7109375" style="6" customWidth="1"/>
    <col min="20" max="20" width="2.7109375" style="3" customWidth="1"/>
    <col min="21" max="21" width="7.7109375" style="6" customWidth="1"/>
    <col min="22" max="22" width="2.7109375" style="3" customWidth="1"/>
    <col min="23" max="23" width="7.7109375" style="59" customWidth="1"/>
    <col min="24" max="24" width="1.7109375" style="3" customWidth="1"/>
    <col min="25" max="25" width="11.42578125" style="6" customWidth="1"/>
    <col min="26" max="16384" width="9.140625" style="6"/>
  </cols>
  <sheetData>
    <row r="1" spans="1:24" ht="15.75">
      <c r="A1" s="16" t="s">
        <v>95</v>
      </c>
      <c r="F1" s="58"/>
      <c r="I1" s="59"/>
      <c r="J1" s="3"/>
      <c r="K1" s="59"/>
      <c r="N1" s="6"/>
      <c r="O1" s="6"/>
      <c r="Q1" s="6"/>
      <c r="R1" s="6"/>
      <c r="T1" s="6"/>
      <c r="V1" s="6"/>
      <c r="W1" s="6"/>
      <c r="X1" s="6"/>
    </row>
    <row r="2" spans="1:24" ht="12.75">
      <c r="A2" s="18" t="s">
        <v>165</v>
      </c>
      <c r="F2" s="58"/>
      <c r="I2" s="59"/>
      <c r="J2" s="3"/>
      <c r="K2" s="59"/>
      <c r="N2" s="6"/>
      <c r="O2" s="6"/>
      <c r="Q2" s="6"/>
      <c r="R2" s="6"/>
      <c r="T2" s="6"/>
      <c r="V2" s="6"/>
      <c r="W2" s="6"/>
      <c r="X2" s="6"/>
    </row>
    <row r="3" spans="1:24" s="20" customFormat="1" ht="12">
      <c r="A3" s="249" t="s">
        <v>168</v>
      </c>
      <c r="B3" s="21" t="s">
        <v>0</v>
      </c>
      <c r="C3" s="3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</row>
    <row r="4" spans="1:24" s="20" customFormat="1" ht="12">
      <c r="A4" s="249"/>
      <c r="B4" s="21"/>
      <c r="C4" s="3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24">
      <c r="A5" s="196" t="s">
        <v>23</v>
      </c>
      <c r="B5" s="58"/>
      <c r="C5" s="58"/>
      <c r="D5" s="129"/>
      <c r="E5" s="58"/>
      <c r="F5" s="58"/>
      <c r="G5" s="129"/>
      <c r="H5" s="58"/>
      <c r="I5" s="58"/>
      <c r="J5" s="129"/>
      <c r="K5" s="58"/>
      <c r="L5" s="58"/>
      <c r="M5" s="129"/>
    </row>
    <row r="6" spans="1:24" s="20" customFormat="1">
      <c r="A6" s="22"/>
      <c r="B6" s="21"/>
      <c r="C6" s="265" t="s">
        <v>180</v>
      </c>
      <c r="D6" s="265"/>
      <c r="E6" s="265"/>
      <c r="F6" s="265"/>
      <c r="G6" s="265"/>
      <c r="H6" s="10"/>
      <c r="I6" s="265" t="s">
        <v>180</v>
      </c>
      <c r="J6" s="265"/>
      <c r="K6" s="265"/>
      <c r="L6" s="265"/>
      <c r="M6" s="265"/>
      <c r="N6" s="21"/>
      <c r="O6" s="21"/>
      <c r="P6" s="60"/>
      <c r="Q6" s="21"/>
      <c r="R6" s="21"/>
      <c r="S6" s="60"/>
      <c r="T6" s="21"/>
      <c r="U6" s="60"/>
      <c r="V6" s="21"/>
      <c r="W6" s="23"/>
      <c r="X6" s="21" t="s">
        <v>3</v>
      </c>
    </row>
    <row r="7" spans="1:24" s="20" customFormat="1">
      <c r="A7" s="22"/>
      <c r="B7" s="21"/>
      <c r="C7" s="258" t="s">
        <v>169</v>
      </c>
      <c r="D7" s="258"/>
      <c r="E7" s="258"/>
      <c r="F7" s="258"/>
      <c r="G7" s="258"/>
      <c r="H7" s="10"/>
      <c r="I7" s="258" t="s">
        <v>170</v>
      </c>
      <c r="J7" s="258"/>
      <c r="K7" s="258"/>
      <c r="L7" s="258"/>
      <c r="M7" s="258"/>
      <c r="N7" s="21"/>
      <c r="O7" s="258" t="s">
        <v>24</v>
      </c>
      <c r="P7" s="258"/>
      <c r="Q7" s="258"/>
      <c r="R7" s="258"/>
      <c r="S7" s="258"/>
      <c r="T7" s="21"/>
      <c r="U7" s="263" t="s">
        <v>25</v>
      </c>
      <c r="V7" s="263"/>
      <c r="W7" s="263"/>
      <c r="X7" s="21" t="s">
        <v>3</v>
      </c>
    </row>
    <row r="8" spans="1:24" s="20" customFormat="1">
      <c r="A8" s="22"/>
      <c r="B8" s="21" t="s">
        <v>0</v>
      </c>
      <c r="C8" s="264" t="s">
        <v>20</v>
      </c>
      <c r="D8" s="264"/>
      <c r="E8" s="21" t="s">
        <v>0</v>
      </c>
      <c r="F8" s="264" t="s">
        <v>19</v>
      </c>
      <c r="G8" s="264"/>
      <c r="H8" s="10" t="s">
        <v>1</v>
      </c>
      <c r="I8" s="264" t="s">
        <v>20</v>
      </c>
      <c r="J8" s="264"/>
      <c r="K8" s="21" t="s">
        <v>0</v>
      </c>
      <c r="L8" s="264" t="s">
        <v>19</v>
      </c>
      <c r="M8" s="264"/>
      <c r="N8" s="21" t="s">
        <v>0</v>
      </c>
      <c r="O8" s="264" t="s">
        <v>20</v>
      </c>
      <c r="P8" s="264"/>
      <c r="Q8" s="21" t="s">
        <v>0</v>
      </c>
      <c r="R8" s="264" t="s">
        <v>19</v>
      </c>
      <c r="S8" s="264"/>
      <c r="T8" s="21" t="s">
        <v>0</v>
      </c>
      <c r="U8" s="132" t="s">
        <v>20</v>
      </c>
      <c r="V8" s="21" t="s">
        <v>0</v>
      </c>
      <c r="W8" s="133" t="s">
        <v>19</v>
      </c>
      <c r="X8" s="21" t="s">
        <v>3</v>
      </c>
    </row>
    <row r="9" spans="1:24" s="20" customFormat="1">
      <c r="A9" s="9" t="s">
        <v>4</v>
      </c>
      <c r="B9" s="21"/>
      <c r="C9" s="193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7" t="s">
        <v>27</v>
      </c>
      <c r="B10" s="2"/>
      <c r="C10" s="2" t="s">
        <v>2</v>
      </c>
      <c r="D10" s="26">
        <v>88090</v>
      </c>
      <c r="E10" s="2"/>
      <c r="F10" s="2" t="s">
        <v>2</v>
      </c>
      <c r="G10" s="26">
        <v>58438</v>
      </c>
      <c r="H10" s="4"/>
      <c r="I10" s="2" t="s">
        <v>2</v>
      </c>
      <c r="J10" s="26">
        <v>69045</v>
      </c>
      <c r="K10" s="2"/>
      <c r="L10" s="2" t="s">
        <v>2</v>
      </c>
      <c r="M10" s="26">
        <v>52654</v>
      </c>
      <c r="N10" s="2"/>
      <c r="O10" s="2" t="s">
        <v>2</v>
      </c>
      <c r="P10" s="26">
        <f t="shared" ref="P10:P15" si="0">D10-J10</f>
        <v>19045</v>
      </c>
      <c r="Q10" s="2"/>
      <c r="R10" s="2" t="s">
        <v>2</v>
      </c>
      <c r="S10" s="26">
        <f t="shared" ref="S10:S15" si="1">G10-M10</f>
        <v>5784</v>
      </c>
      <c r="T10" s="2" t="s">
        <v>3</v>
      </c>
      <c r="U10" s="76">
        <f>(D10-J10)/J10*100</f>
        <v>27.583460062278224</v>
      </c>
      <c r="V10" s="2" t="s">
        <v>21</v>
      </c>
      <c r="W10" s="76">
        <f>(G10-M10)/M10*100</f>
        <v>10.984920423899419</v>
      </c>
      <c r="X10" s="2" t="s">
        <v>21</v>
      </c>
    </row>
    <row r="11" spans="1:24" s="25" customFormat="1">
      <c r="A11" s="67" t="s">
        <v>28</v>
      </c>
      <c r="B11" s="2"/>
      <c r="C11" s="2" t="s">
        <v>3</v>
      </c>
      <c r="D11" s="26">
        <v>66915</v>
      </c>
      <c r="E11" s="2"/>
      <c r="F11" s="2" t="s">
        <v>3</v>
      </c>
      <c r="G11" s="26">
        <v>6699</v>
      </c>
      <c r="H11" s="4"/>
      <c r="I11" s="2" t="s">
        <v>3</v>
      </c>
      <c r="J11" s="26">
        <v>53205</v>
      </c>
      <c r="K11" s="2"/>
      <c r="L11" s="2" t="s">
        <v>3</v>
      </c>
      <c r="M11" s="26">
        <v>6050</v>
      </c>
      <c r="N11" s="2"/>
      <c r="O11" s="2" t="s">
        <v>3</v>
      </c>
      <c r="P11" s="26">
        <f t="shared" si="0"/>
        <v>13710</v>
      </c>
      <c r="Q11" s="2"/>
      <c r="R11" s="2" t="s">
        <v>3</v>
      </c>
      <c r="S11" s="26">
        <f t="shared" si="1"/>
        <v>649</v>
      </c>
      <c r="T11" s="2" t="s">
        <v>3</v>
      </c>
      <c r="U11" s="76">
        <f t="shared" ref="U11:U16" si="2">(D11-J11)/J11*100</f>
        <v>25.768254863264733</v>
      </c>
      <c r="V11" s="2" t="s">
        <v>21</v>
      </c>
      <c r="W11" s="76">
        <f t="shared" ref="W11:W16" si="3">(G11-M11)/M11*100</f>
        <v>10.727272727272727</v>
      </c>
      <c r="X11" s="2" t="s">
        <v>21</v>
      </c>
    </row>
    <row r="12" spans="1:24" s="25" customFormat="1" ht="9" customHeight="1">
      <c r="A12" s="67" t="s">
        <v>29</v>
      </c>
      <c r="B12" s="2"/>
      <c r="C12" s="2" t="s">
        <v>3</v>
      </c>
      <c r="D12" s="26">
        <v>15752</v>
      </c>
      <c r="E12" s="2"/>
      <c r="F12" s="2" t="s">
        <v>3</v>
      </c>
      <c r="G12" s="26">
        <v>2609</v>
      </c>
      <c r="H12" s="4"/>
      <c r="I12" s="2" t="s">
        <v>3</v>
      </c>
      <c r="J12" s="26">
        <v>12202</v>
      </c>
      <c r="K12" s="2"/>
      <c r="L12" s="2" t="s">
        <v>3</v>
      </c>
      <c r="M12" s="26">
        <v>2809</v>
      </c>
      <c r="N12" s="2"/>
      <c r="O12" s="2" t="s">
        <v>3</v>
      </c>
      <c r="P12" s="26">
        <f t="shared" si="0"/>
        <v>3550</v>
      </c>
      <c r="Q12" s="2"/>
      <c r="R12" s="2" t="s">
        <v>3</v>
      </c>
      <c r="S12" s="26">
        <f t="shared" si="1"/>
        <v>-200</v>
      </c>
      <c r="T12" s="2" t="s">
        <v>3</v>
      </c>
      <c r="U12" s="76">
        <f t="shared" si="2"/>
        <v>29.093591214554991</v>
      </c>
      <c r="V12" s="2" t="s">
        <v>21</v>
      </c>
      <c r="W12" s="76">
        <f t="shared" si="3"/>
        <v>-7.1199715201139195</v>
      </c>
      <c r="X12" s="2" t="s">
        <v>21</v>
      </c>
    </row>
    <row r="13" spans="1:24" s="25" customFormat="1">
      <c r="A13" s="67" t="s">
        <v>30</v>
      </c>
      <c r="B13" s="2"/>
      <c r="C13" s="2" t="s">
        <v>3</v>
      </c>
      <c r="D13" s="26">
        <v>6731</v>
      </c>
      <c r="E13" s="2"/>
      <c r="F13" s="2" t="s">
        <v>3</v>
      </c>
      <c r="G13" s="26">
        <v>4184</v>
      </c>
      <c r="H13" s="4"/>
      <c r="I13" s="2" t="s">
        <v>3</v>
      </c>
      <c r="J13" s="26">
        <v>6336</v>
      </c>
      <c r="K13" s="2"/>
      <c r="L13" s="2" t="s">
        <v>3</v>
      </c>
      <c r="M13" s="26">
        <v>4046</v>
      </c>
      <c r="N13" s="2"/>
      <c r="O13" s="2" t="s">
        <v>3</v>
      </c>
      <c r="P13" s="26">
        <f t="shared" si="0"/>
        <v>395</v>
      </c>
      <c r="Q13" s="2"/>
      <c r="R13" s="2" t="s">
        <v>3</v>
      </c>
      <c r="S13" s="26">
        <f t="shared" si="1"/>
        <v>138</v>
      </c>
      <c r="T13" s="2" t="s">
        <v>3</v>
      </c>
      <c r="U13" s="76">
        <f t="shared" si="2"/>
        <v>6.2342171717171722</v>
      </c>
      <c r="V13" s="2" t="s">
        <v>21</v>
      </c>
      <c r="W13" s="76">
        <f t="shared" si="3"/>
        <v>3.4107760751359364</v>
      </c>
      <c r="X13" s="2" t="s">
        <v>21</v>
      </c>
    </row>
    <row r="14" spans="1:24" s="25" customFormat="1">
      <c r="A14" s="67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21648</v>
      </c>
      <c r="H14" s="4"/>
      <c r="I14" s="2" t="s">
        <v>3</v>
      </c>
      <c r="J14" s="26">
        <v>0</v>
      </c>
      <c r="K14" s="2"/>
      <c r="L14" s="2" t="s">
        <v>3</v>
      </c>
      <c r="M14" s="26">
        <v>20864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784</v>
      </c>
      <c r="T14" s="2" t="s">
        <v>3</v>
      </c>
      <c r="U14" s="76">
        <v>0</v>
      </c>
      <c r="V14" s="2" t="s">
        <v>3</v>
      </c>
      <c r="W14" s="76">
        <f t="shared" si="3"/>
        <v>3.7576687116564416</v>
      </c>
      <c r="X14" s="2" t="s">
        <v>21</v>
      </c>
    </row>
    <row r="15" spans="1:24" s="25" customFormat="1">
      <c r="A15" s="67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5817</v>
      </c>
      <c r="H15" s="4"/>
      <c r="I15" s="28" t="s">
        <v>3</v>
      </c>
      <c r="J15" s="29">
        <v>0</v>
      </c>
      <c r="K15" s="2"/>
      <c r="L15" s="28" t="s">
        <v>3</v>
      </c>
      <c r="M15" s="29">
        <v>5865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-48</v>
      </c>
      <c r="T15" s="2" t="s">
        <v>3</v>
      </c>
      <c r="U15" s="76">
        <v>0</v>
      </c>
      <c r="V15" s="2"/>
      <c r="W15" s="76">
        <f t="shared" si="3"/>
        <v>-0.81841432225063926</v>
      </c>
      <c r="X15" s="2" t="s">
        <v>21</v>
      </c>
    </row>
    <row r="16" spans="1:24" s="25" customFormat="1" ht="9.75" thickBot="1">
      <c r="A16" s="67" t="s">
        <v>142</v>
      </c>
      <c r="B16" s="2"/>
      <c r="C16" s="32" t="s">
        <v>2</v>
      </c>
      <c r="D16" s="33">
        <f>SUM(D10:D15)</f>
        <v>177488</v>
      </c>
      <c r="E16" s="2"/>
      <c r="F16" s="32" t="s">
        <v>2</v>
      </c>
      <c r="G16" s="33">
        <f>SUM(G10:G15)</f>
        <v>99395</v>
      </c>
      <c r="H16" s="4"/>
      <c r="I16" s="32" t="s">
        <v>2</v>
      </c>
      <c r="J16" s="33">
        <f>SUM(J10:J15)</f>
        <v>140788</v>
      </c>
      <c r="K16" s="2"/>
      <c r="L16" s="32" t="s">
        <v>2</v>
      </c>
      <c r="M16" s="33">
        <f>SUM(M10:M15)</f>
        <v>92288</v>
      </c>
      <c r="N16" s="2"/>
      <c r="O16" s="32" t="s">
        <v>2</v>
      </c>
      <c r="P16" s="33">
        <f>SUM(P10:P15)</f>
        <v>36700</v>
      </c>
      <c r="Q16" s="2"/>
      <c r="R16" s="32" t="s">
        <v>2</v>
      </c>
      <c r="S16" s="33">
        <f>SUM(S10:S15)</f>
        <v>7107</v>
      </c>
      <c r="T16" s="2" t="s">
        <v>3</v>
      </c>
      <c r="U16" s="76">
        <f t="shared" si="2"/>
        <v>26.06756257635594</v>
      </c>
      <c r="V16" s="4" t="s">
        <v>21</v>
      </c>
      <c r="W16" s="76">
        <f t="shared" si="3"/>
        <v>7.7008928571428577</v>
      </c>
      <c r="X16" s="2" t="s">
        <v>21</v>
      </c>
    </row>
    <row r="17" spans="4:7" ht="9.75" thickTop="1">
      <c r="G17" s="134"/>
    </row>
    <row r="20" spans="4:7">
      <c r="D20" s="135"/>
    </row>
    <row r="21" spans="4:7">
      <c r="D21" s="135"/>
    </row>
    <row r="22" spans="4:7">
      <c r="D22" s="135"/>
    </row>
    <row r="23" spans="4:7">
      <c r="D23" s="135"/>
    </row>
    <row r="24" spans="4:7">
      <c r="D24" s="135"/>
    </row>
  </sheetData>
  <mergeCells count="12">
    <mergeCell ref="C6:G6"/>
    <mergeCell ref="I6:M6"/>
    <mergeCell ref="C7:G7"/>
    <mergeCell ref="I7:M7"/>
    <mergeCell ref="O7:S7"/>
    <mergeCell ref="U7:W7"/>
    <mergeCell ref="C8:D8"/>
    <mergeCell ref="F8:G8"/>
    <mergeCell ref="I8:J8"/>
    <mergeCell ref="L8:M8"/>
    <mergeCell ref="O8:P8"/>
    <mergeCell ref="R8:S8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RowHeight="9"/>
  <cols>
    <col min="1" max="1" width="45.42578125" style="6" bestFit="1" customWidth="1"/>
    <col min="2" max="2" width="1.7109375" style="3" customWidth="1"/>
    <col min="3" max="3" width="10.7109375" style="3" customWidth="1"/>
    <col min="4" max="4" width="1.7109375" style="6" customWidth="1"/>
    <col min="5" max="5" width="10.7109375" style="3" customWidth="1"/>
    <col min="6" max="6" width="1.7109375" style="3" customWidth="1"/>
    <col min="7" max="7" width="10.7109375" style="6" customWidth="1"/>
    <col min="8" max="9" width="10.7109375" style="3" customWidth="1"/>
    <col min="10" max="10" width="10.7109375" style="6" customWidth="1"/>
    <col min="11" max="12" width="10.7109375" style="3" customWidth="1"/>
    <col min="13" max="13" width="10.7109375" style="59" customWidth="1"/>
    <col min="14" max="15" width="10.7109375" style="3" customWidth="1"/>
    <col min="16" max="16" width="10.7109375" style="59" customWidth="1"/>
    <col min="17" max="17" width="10.7109375" style="3" customWidth="1"/>
    <col min="18" max="18" width="10.7109375" style="6" customWidth="1"/>
    <col min="19" max="16384" width="9.140625" style="6"/>
  </cols>
  <sheetData>
    <row r="1" spans="1:17" ht="15.75">
      <c r="A1" s="16" t="s">
        <v>95</v>
      </c>
      <c r="F1" s="58"/>
      <c r="I1" s="59"/>
      <c r="J1" s="3"/>
      <c r="K1" s="59"/>
      <c r="M1" s="6"/>
      <c r="N1" s="6"/>
      <c r="O1" s="6"/>
      <c r="P1" s="6"/>
      <c r="Q1" s="6"/>
    </row>
    <row r="2" spans="1:17" ht="12.75">
      <c r="A2" s="18" t="s">
        <v>103</v>
      </c>
      <c r="F2" s="58"/>
      <c r="I2" s="59"/>
      <c r="J2" s="3"/>
      <c r="K2" s="59"/>
      <c r="M2" s="6"/>
      <c r="N2" s="6"/>
      <c r="O2" s="6"/>
      <c r="P2" s="6"/>
      <c r="Q2" s="6"/>
    </row>
    <row r="3" spans="1:17" s="20" customFormat="1" ht="12">
      <c r="A3" s="249" t="s">
        <v>168</v>
      </c>
      <c r="B3" s="10" t="s">
        <v>1</v>
      </c>
      <c r="C3" s="10" t="s">
        <v>1</v>
      </c>
      <c r="D3" s="10" t="s">
        <v>1</v>
      </c>
      <c r="E3" s="10" t="s">
        <v>1</v>
      </c>
      <c r="F3" s="58"/>
      <c r="G3" s="60"/>
      <c r="H3" s="21" t="s">
        <v>0</v>
      </c>
      <c r="J3" s="21" t="s">
        <v>0</v>
      </c>
      <c r="K3" s="23"/>
      <c r="L3" s="21" t="s">
        <v>3</v>
      </c>
    </row>
    <row r="6" spans="1:17" ht="9" customHeight="1">
      <c r="A6" s="136"/>
      <c r="B6" s="136"/>
      <c r="C6" s="266" t="s">
        <v>173</v>
      </c>
      <c r="D6" s="266"/>
      <c r="E6" s="266"/>
      <c r="F6" s="138"/>
      <c r="G6" s="138" t="s">
        <v>48</v>
      </c>
    </row>
    <row r="7" spans="1:17">
      <c r="A7" s="136"/>
      <c r="B7" s="136"/>
      <c r="C7" s="139">
        <v>2021</v>
      </c>
      <c r="D7" s="139"/>
      <c r="E7" s="139">
        <v>2020</v>
      </c>
      <c r="F7" s="138"/>
      <c r="G7" s="139" t="s">
        <v>25</v>
      </c>
    </row>
    <row r="8" spans="1:17" s="141" customFormat="1">
      <c r="A8" s="137" t="s">
        <v>27</v>
      </c>
      <c r="B8" s="137"/>
      <c r="C8" s="183">
        <v>1.93</v>
      </c>
      <c r="D8" s="183"/>
      <c r="E8" s="183">
        <v>2.0499999999999998</v>
      </c>
      <c r="F8" s="137"/>
      <c r="G8" s="187">
        <v>-5.8000000000000003E-2</v>
      </c>
      <c r="H8" s="140"/>
      <c r="I8" s="140"/>
      <c r="K8" s="140"/>
      <c r="L8" s="140"/>
      <c r="M8" s="142"/>
      <c r="N8" s="140"/>
      <c r="O8" s="140"/>
      <c r="P8" s="142"/>
      <c r="Q8" s="140"/>
    </row>
    <row r="9" spans="1:17">
      <c r="A9" s="181" t="s">
        <v>109</v>
      </c>
      <c r="B9" s="136"/>
      <c r="C9" s="184">
        <v>1.98</v>
      </c>
      <c r="D9" s="184"/>
      <c r="E9" s="184">
        <v>1.82</v>
      </c>
      <c r="F9" s="136"/>
      <c r="G9" s="188">
        <v>8.5000000000000006E-2</v>
      </c>
    </row>
    <row r="10" spans="1:17">
      <c r="A10" s="181" t="s">
        <v>110</v>
      </c>
      <c r="B10" s="136"/>
      <c r="C10" s="184">
        <v>1.89</v>
      </c>
      <c r="D10" s="184"/>
      <c r="E10" s="184">
        <v>2.42</v>
      </c>
      <c r="F10" s="136"/>
      <c r="G10" s="188">
        <v>-0.219</v>
      </c>
    </row>
    <row r="11" spans="1:17">
      <c r="A11" s="182" t="s">
        <v>111</v>
      </c>
      <c r="B11" s="136"/>
      <c r="C11" s="184">
        <v>3.49</v>
      </c>
      <c r="D11" s="184"/>
      <c r="E11" s="184">
        <v>3.47</v>
      </c>
      <c r="F11" s="136"/>
      <c r="G11" s="188">
        <v>5.0000000000000001E-3</v>
      </c>
    </row>
    <row r="12" spans="1:17">
      <c r="A12" s="182" t="s">
        <v>154</v>
      </c>
      <c r="B12" s="136"/>
      <c r="C12" s="184">
        <v>0.14000000000000001</v>
      </c>
      <c r="D12" s="184"/>
      <c r="E12" s="184">
        <v>0.17</v>
      </c>
      <c r="F12" s="136"/>
      <c r="G12" s="188">
        <v>-0.19700000000000001</v>
      </c>
    </row>
    <row r="13" spans="1:17">
      <c r="A13" s="136"/>
      <c r="B13" s="136"/>
      <c r="C13" s="184"/>
      <c r="D13" s="184"/>
      <c r="E13" s="184"/>
      <c r="F13" s="136"/>
      <c r="G13" s="188"/>
    </row>
    <row r="14" spans="1:17" s="141" customFormat="1">
      <c r="A14" s="137" t="s">
        <v>28</v>
      </c>
      <c r="B14" s="137"/>
      <c r="C14" s="183">
        <v>57.02</v>
      </c>
      <c r="D14" s="183"/>
      <c r="E14" s="183">
        <v>47.52</v>
      </c>
      <c r="F14" s="137"/>
      <c r="G14" s="187">
        <v>0.2</v>
      </c>
      <c r="H14" s="140"/>
      <c r="I14" s="140"/>
      <c r="K14" s="140"/>
      <c r="L14" s="140"/>
      <c r="M14" s="142"/>
      <c r="N14" s="140"/>
      <c r="O14" s="140"/>
      <c r="P14" s="142"/>
      <c r="Q14" s="140"/>
    </row>
    <row r="15" spans="1:17">
      <c r="A15" s="181" t="s">
        <v>153</v>
      </c>
      <c r="B15" s="136"/>
      <c r="C15" s="184">
        <v>149.49</v>
      </c>
      <c r="D15" s="184"/>
      <c r="E15" s="184">
        <v>129.27000000000001</v>
      </c>
      <c r="F15" s="136"/>
      <c r="G15" s="188">
        <v>0.156</v>
      </c>
    </row>
    <row r="16" spans="1:17">
      <c r="A16" s="181" t="s">
        <v>112</v>
      </c>
      <c r="B16" s="136"/>
      <c r="C16" s="184">
        <v>8.08</v>
      </c>
      <c r="D16" s="184"/>
      <c r="E16" s="184">
        <v>7.55</v>
      </c>
      <c r="F16" s="136"/>
      <c r="G16" s="188">
        <v>7.0000000000000007E-2</v>
      </c>
    </row>
    <row r="17" spans="1:17">
      <c r="A17" s="136"/>
      <c r="B17" s="136"/>
      <c r="C17" s="184"/>
      <c r="D17" s="184"/>
      <c r="E17" s="184"/>
      <c r="F17" s="136"/>
      <c r="G17" s="188"/>
    </row>
    <row r="18" spans="1:17" s="141" customFormat="1">
      <c r="A18" s="137" t="s">
        <v>29</v>
      </c>
      <c r="B18" s="137"/>
      <c r="C18" s="183">
        <v>15.4</v>
      </c>
      <c r="D18" s="183"/>
      <c r="E18" s="183">
        <v>15.38</v>
      </c>
      <c r="F18" s="137"/>
      <c r="G18" s="187">
        <v>1E-3</v>
      </c>
      <c r="H18" s="140"/>
      <c r="I18" s="140"/>
      <c r="K18" s="140"/>
      <c r="L18" s="140"/>
      <c r="M18" s="142"/>
      <c r="N18" s="140"/>
      <c r="O18" s="140"/>
      <c r="P18" s="142"/>
      <c r="Q18" s="140"/>
    </row>
    <row r="19" spans="1:17">
      <c r="A19" s="181" t="s">
        <v>113</v>
      </c>
      <c r="B19" s="136"/>
      <c r="C19" s="184">
        <v>23.84</v>
      </c>
      <c r="D19" s="184"/>
      <c r="E19" s="184">
        <v>22.39</v>
      </c>
      <c r="F19" s="136"/>
      <c r="G19" s="188">
        <v>6.5000000000000002E-2</v>
      </c>
    </row>
    <row r="20" spans="1:17">
      <c r="A20" s="181" t="s">
        <v>114</v>
      </c>
      <c r="B20" s="136"/>
      <c r="C20" s="184">
        <v>5.62</v>
      </c>
      <c r="D20" s="184"/>
      <c r="E20" s="184">
        <v>6.79</v>
      </c>
      <c r="F20" s="136"/>
      <c r="G20" s="188">
        <v>-0.17199999999999999</v>
      </c>
    </row>
    <row r="21" spans="1:17">
      <c r="A21" s="136"/>
      <c r="B21" s="136"/>
      <c r="C21" s="184"/>
      <c r="D21" s="184"/>
      <c r="E21" s="184"/>
      <c r="F21" s="136"/>
      <c r="G21" s="188"/>
    </row>
    <row r="22" spans="1:17" s="141" customFormat="1">
      <c r="A22" s="137" t="s">
        <v>115</v>
      </c>
      <c r="B22" s="137"/>
      <c r="C22" s="183">
        <v>0.31</v>
      </c>
      <c r="D22" s="183"/>
      <c r="E22" s="183">
        <v>0.31</v>
      </c>
      <c r="F22" s="137"/>
      <c r="G22" s="187">
        <v>-8.0000000000000002E-3</v>
      </c>
      <c r="H22" s="140"/>
      <c r="I22" s="140"/>
      <c r="K22" s="140"/>
      <c r="L22" s="140"/>
      <c r="M22" s="142"/>
      <c r="N22" s="140"/>
      <c r="O22" s="140"/>
      <c r="P22" s="142"/>
      <c r="Q22" s="140"/>
    </row>
    <row r="23" spans="1:17">
      <c r="A23" s="136"/>
      <c r="B23" s="136"/>
      <c r="C23" s="184"/>
      <c r="D23" s="184"/>
      <c r="E23" s="184"/>
      <c r="F23" s="136"/>
      <c r="G23" s="188"/>
    </row>
    <row r="24" spans="1:17" s="141" customFormat="1">
      <c r="A24" s="137" t="s">
        <v>59</v>
      </c>
      <c r="B24" s="137"/>
      <c r="C24" s="183">
        <v>2.5499999999999998</v>
      </c>
      <c r="D24" s="183"/>
      <c r="E24" s="183">
        <v>2.5099999999999998</v>
      </c>
      <c r="F24" s="137"/>
      <c r="G24" s="187">
        <v>1.4E-2</v>
      </c>
      <c r="H24" s="140"/>
      <c r="I24" s="140"/>
      <c r="K24" s="140"/>
      <c r="L24" s="140"/>
      <c r="M24" s="142"/>
      <c r="N24" s="140"/>
      <c r="O24" s="140"/>
      <c r="P24" s="142"/>
      <c r="Q24" s="140"/>
    </row>
    <row r="25" spans="1:17" s="141" customFormat="1">
      <c r="A25" s="137" t="s">
        <v>158</v>
      </c>
      <c r="B25" s="137"/>
      <c r="C25" s="183">
        <v>3.02</v>
      </c>
      <c r="D25" s="183"/>
      <c r="E25" s="183">
        <v>2.7</v>
      </c>
      <c r="F25" s="137"/>
      <c r="G25" s="187">
        <v>0.11899999999999999</v>
      </c>
      <c r="H25" s="140"/>
      <c r="I25" s="140"/>
      <c r="K25" s="140"/>
      <c r="L25" s="140"/>
      <c r="M25" s="142"/>
      <c r="N25" s="140"/>
      <c r="O25" s="140"/>
      <c r="P25" s="142"/>
      <c r="Q25" s="140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1"/>
  <sheetViews>
    <sheetView zoomScaleNormal="100" workbookViewId="0"/>
  </sheetViews>
  <sheetFormatPr defaultRowHeight="15"/>
  <cols>
    <col min="1" max="1" width="14.42578125" style="14" customWidth="1"/>
    <col min="2" max="2" width="27.140625" style="14" customWidth="1"/>
    <col min="3" max="3" width="14.28515625" style="14" customWidth="1"/>
    <col min="4" max="4" width="17.85546875" style="14" customWidth="1"/>
    <col min="5" max="5" width="14.28515625" style="14" customWidth="1"/>
    <col min="6" max="6" width="17.85546875" style="14" customWidth="1"/>
    <col min="7" max="16384" width="9.140625" style="14"/>
  </cols>
  <sheetData>
    <row r="1" spans="1:14" ht="15.75">
      <c r="A1" s="16" t="s">
        <v>95</v>
      </c>
    </row>
    <row r="2" spans="1:14">
      <c r="A2" s="19" t="s">
        <v>105</v>
      </c>
    </row>
    <row r="3" spans="1:14" s="15" customFormat="1">
      <c r="A3" s="144" t="s">
        <v>168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15"/>
      <c r="B4" s="15"/>
      <c r="C4" s="15"/>
      <c r="D4" s="15"/>
      <c r="E4" s="15"/>
      <c r="F4" s="15"/>
      <c r="G4" s="15"/>
    </row>
    <row r="5" spans="1:14" s="199" customFormat="1" ht="11.25">
      <c r="A5" s="197"/>
      <c r="B5" s="197"/>
      <c r="C5" s="272" t="s">
        <v>181</v>
      </c>
      <c r="D5" s="273"/>
      <c r="E5" s="267" t="s">
        <v>182</v>
      </c>
      <c r="F5" s="268"/>
      <c r="G5" s="198" t="s">
        <v>48</v>
      </c>
    </row>
    <row r="6" spans="1:14" s="199" customFormat="1" ht="11.25">
      <c r="A6" s="200" t="s">
        <v>71</v>
      </c>
      <c r="B6" s="200" t="s">
        <v>72</v>
      </c>
      <c r="C6" s="201" t="s">
        <v>73</v>
      </c>
      <c r="D6" s="202" t="s">
        <v>74</v>
      </c>
      <c r="E6" s="203" t="s">
        <v>73</v>
      </c>
      <c r="F6" s="204" t="s">
        <v>74</v>
      </c>
      <c r="G6" s="205" t="s">
        <v>31</v>
      </c>
    </row>
    <row r="7" spans="1:14" s="199" customFormat="1" ht="11.25">
      <c r="A7" s="274" t="s">
        <v>27</v>
      </c>
      <c r="B7" s="206" t="s">
        <v>75</v>
      </c>
      <c r="C7" s="207">
        <v>345517</v>
      </c>
      <c r="D7" s="208">
        <v>21489844</v>
      </c>
      <c r="E7" s="207">
        <v>327865</v>
      </c>
      <c r="F7" s="208">
        <v>20382030</v>
      </c>
      <c r="G7" s="209">
        <v>5.3800000000000001E-2</v>
      </c>
      <c r="H7" s="256"/>
    </row>
    <row r="8" spans="1:14" s="199" customFormat="1" ht="11.25">
      <c r="A8" s="275"/>
      <c r="B8" s="210" t="s">
        <v>76</v>
      </c>
      <c r="C8" s="211">
        <v>135027</v>
      </c>
      <c r="D8" s="212">
        <v>8371666</v>
      </c>
      <c r="E8" s="211">
        <v>91733</v>
      </c>
      <c r="F8" s="212">
        <v>5687470</v>
      </c>
      <c r="G8" s="213">
        <v>0.47189999999999999</v>
      </c>
      <c r="H8" s="256"/>
    </row>
    <row r="9" spans="1:14" s="199" customFormat="1" ht="11.25">
      <c r="A9" s="275"/>
      <c r="B9" s="210" t="s">
        <v>77</v>
      </c>
      <c r="C9" s="211">
        <v>30999</v>
      </c>
      <c r="D9" s="212">
        <v>1983966</v>
      </c>
      <c r="E9" s="211">
        <v>24942</v>
      </c>
      <c r="F9" s="212">
        <v>1596300</v>
      </c>
      <c r="G9" s="213">
        <v>0.2429</v>
      </c>
      <c r="H9" s="256"/>
    </row>
    <row r="10" spans="1:14" s="199" customFormat="1" ht="11.25">
      <c r="A10" s="275"/>
      <c r="B10" s="210" t="s">
        <v>78</v>
      </c>
      <c r="C10" s="211">
        <v>175504</v>
      </c>
      <c r="D10" s="212">
        <v>10881258</v>
      </c>
      <c r="E10" s="211">
        <v>207291</v>
      </c>
      <c r="F10" s="212">
        <v>12852011</v>
      </c>
      <c r="G10" s="213">
        <v>-0.15329999999999999</v>
      </c>
      <c r="H10" s="256"/>
    </row>
    <row r="11" spans="1:14" s="199" customFormat="1" ht="11.25">
      <c r="A11" s="275"/>
      <c r="B11" s="210" t="s">
        <v>79</v>
      </c>
      <c r="C11" s="211">
        <v>3987</v>
      </c>
      <c r="D11" s="212">
        <v>252953</v>
      </c>
      <c r="E11" s="211">
        <v>3899</v>
      </c>
      <c r="F11" s="212">
        <v>246248</v>
      </c>
      <c r="G11" s="213">
        <v>2.2499999999999999E-2</v>
      </c>
      <c r="H11" s="256"/>
    </row>
    <row r="12" spans="1:14" s="199" customFormat="1" ht="11.25">
      <c r="A12" s="275"/>
      <c r="B12" s="214" t="s">
        <v>80</v>
      </c>
      <c r="C12" s="215">
        <v>383514</v>
      </c>
      <c r="D12" s="216">
        <v>24138900</v>
      </c>
      <c r="E12" s="215">
        <v>209442</v>
      </c>
      <c r="F12" s="216">
        <v>13220482</v>
      </c>
      <c r="G12" s="217">
        <v>0.83109999999999995</v>
      </c>
      <c r="H12" s="256"/>
    </row>
    <row r="13" spans="1:14" s="199" customFormat="1" ht="11.25">
      <c r="A13" s="275"/>
      <c r="B13" s="210" t="s">
        <v>106</v>
      </c>
      <c r="C13" s="211">
        <v>200495</v>
      </c>
      <c r="D13" s="212">
        <v>12639759</v>
      </c>
      <c r="E13" s="211">
        <v>142921</v>
      </c>
      <c r="F13" s="212">
        <v>9001633</v>
      </c>
      <c r="G13" s="213">
        <v>0.40279999999999999</v>
      </c>
      <c r="H13" s="256"/>
    </row>
    <row r="14" spans="1:14" s="199" customFormat="1" ht="11.25">
      <c r="A14" s="275"/>
      <c r="B14" s="210" t="s">
        <v>81</v>
      </c>
      <c r="C14" s="211">
        <v>182152</v>
      </c>
      <c r="D14" s="212">
        <v>11445372</v>
      </c>
      <c r="E14" s="211">
        <v>65988</v>
      </c>
      <c r="F14" s="212">
        <v>4185769</v>
      </c>
      <c r="G14" s="213">
        <v>1.7604</v>
      </c>
      <c r="H14" s="256"/>
    </row>
    <row r="15" spans="1:14" s="199" customFormat="1" ht="11.25">
      <c r="A15" s="275"/>
      <c r="B15" s="210" t="s">
        <v>82</v>
      </c>
      <c r="C15" s="218">
        <v>867</v>
      </c>
      <c r="D15" s="219">
        <v>53769</v>
      </c>
      <c r="E15" s="218">
        <v>534</v>
      </c>
      <c r="F15" s="219">
        <v>33080</v>
      </c>
      <c r="G15" s="220">
        <v>0.62539999999999996</v>
      </c>
      <c r="H15" s="256"/>
    </row>
    <row r="16" spans="1:14" s="199" customFormat="1" ht="11.25">
      <c r="A16" s="276"/>
      <c r="B16" s="221" t="s">
        <v>18</v>
      </c>
      <c r="C16" s="222">
        <v>729031</v>
      </c>
      <c r="D16" s="223">
        <v>45628744</v>
      </c>
      <c r="E16" s="222">
        <v>537308</v>
      </c>
      <c r="F16" s="223">
        <v>33602512</v>
      </c>
      <c r="G16" s="224">
        <v>0.35680000000000001</v>
      </c>
      <c r="H16" s="256"/>
    </row>
    <row r="17" spans="1:8" s="199" customFormat="1" ht="11.25">
      <c r="A17" s="274" t="s">
        <v>28</v>
      </c>
      <c r="B17" s="225" t="s">
        <v>75</v>
      </c>
      <c r="C17" s="207">
        <v>8846</v>
      </c>
      <c r="D17" s="208">
        <v>550610</v>
      </c>
      <c r="E17" s="207">
        <v>8328</v>
      </c>
      <c r="F17" s="208">
        <v>516514</v>
      </c>
      <c r="G17" s="209">
        <v>6.2100000000000002E-2</v>
      </c>
      <c r="H17" s="256"/>
    </row>
    <row r="18" spans="1:8" s="199" customFormat="1" ht="11.25">
      <c r="A18" s="275"/>
      <c r="B18" s="210" t="s">
        <v>83</v>
      </c>
      <c r="C18" s="211">
        <v>4855</v>
      </c>
      <c r="D18" s="212">
        <v>300979</v>
      </c>
      <c r="E18" s="211">
        <v>4393</v>
      </c>
      <c r="F18" s="212">
        <v>272335</v>
      </c>
      <c r="G18" s="213">
        <v>0.1052</v>
      </c>
      <c r="H18" s="256"/>
    </row>
    <row r="19" spans="1:8" s="199" customFormat="1" ht="11.25">
      <c r="A19" s="275"/>
      <c r="B19" s="210" t="s">
        <v>84</v>
      </c>
      <c r="C19" s="211">
        <v>978</v>
      </c>
      <c r="D19" s="212">
        <v>60666</v>
      </c>
      <c r="E19" s="211">
        <v>604</v>
      </c>
      <c r="F19" s="212">
        <v>37455</v>
      </c>
      <c r="G19" s="213">
        <v>0.61970000000000003</v>
      </c>
      <c r="H19" s="256"/>
    </row>
    <row r="20" spans="1:8" s="199" customFormat="1" ht="11.25">
      <c r="A20" s="275"/>
      <c r="B20" s="210" t="s">
        <v>85</v>
      </c>
      <c r="C20" s="211">
        <v>1597</v>
      </c>
      <c r="D20" s="212">
        <v>102180</v>
      </c>
      <c r="E20" s="211">
        <v>1541</v>
      </c>
      <c r="F20" s="212">
        <v>98623</v>
      </c>
      <c r="G20" s="213">
        <v>3.61E-2</v>
      </c>
      <c r="H20" s="256"/>
    </row>
    <row r="21" spans="1:8" s="199" customFormat="1" ht="11.25">
      <c r="A21" s="275"/>
      <c r="B21" s="210" t="s">
        <v>86</v>
      </c>
      <c r="C21" s="211">
        <v>183</v>
      </c>
      <c r="D21" s="212">
        <v>11374</v>
      </c>
      <c r="E21" s="211">
        <v>199</v>
      </c>
      <c r="F21" s="212">
        <v>12350</v>
      </c>
      <c r="G21" s="213">
        <v>-7.9000000000000001E-2</v>
      </c>
      <c r="H21" s="256"/>
    </row>
    <row r="22" spans="1:8" s="199" customFormat="1" ht="11.25">
      <c r="A22" s="275"/>
      <c r="B22" s="210" t="s">
        <v>87</v>
      </c>
      <c r="C22" s="211">
        <v>1141</v>
      </c>
      <c r="D22" s="212">
        <v>69587</v>
      </c>
      <c r="E22" s="211">
        <v>1501</v>
      </c>
      <c r="F22" s="212">
        <v>90057</v>
      </c>
      <c r="G22" s="213">
        <v>-0.24</v>
      </c>
      <c r="H22" s="256"/>
    </row>
    <row r="23" spans="1:8" s="199" customFormat="1" ht="11.25">
      <c r="A23" s="275"/>
      <c r="B23" s="210" t="s">
        <v>88</v>
      </c>
      <c r="C23" s="211">
        <v>92</v>
      </c>
      <c r="D23" s="212">
        <v>5824</v>
      </c>
      <c r="E23" s="211">
        <v>91</v>
      </c>
      <c r="F23" s="212">
        <v>5695</v>
      </c>
      <c r="G23" s="213">
        <v>1.5599999999999999E-2</v>
      </c>
      <c r="H23" s="256"/>
    </row>
    <row r="24" spans="1:8" s="199" customFormat="1" ht="11.25">
      <c r="A24" s="275"/>
      <c r="B24" s="214" t="s">
        <v>80</v>
      </c>
      <c r="C24" s="215">
        <v>9886</v>
      </c>
      <c r="D24" s="216">
        <v>623015</v>
      </c>
      <c r="E24" s="215">
        <v>9587</v>
      </c>
      <c r="F24" s="216">
        <v>603015</v>
      </c>
      <c r="G24" s="217">
        <v>3.1199999999999999E-2</v>
      </c>
      <c r="H24" s="256"/>
    </row>
    <row r="25" spans="1:8" s="199" customFormat="1" ht="11.25">
      <c r="A25" s="275"/>
      <c r="B25" s="226" t="s">
        <v>89</v>
      </c>
      <c r="C25" s="218">
        <v>9886</v>
      </c>
      <c r="D25" s="219">
        <v>623015</v>
      </c>
      <c r="E25" s="218">
        <v>9587</v>
      </c>
      <c r="F25" s="219">
        <v>603015</v>
      </c>
      <c r="G25" s="220">
        <v>3.1199999999999999E-2</v>
      </c>
      <c r="H25" s="256"/>
    </row>
    <row r="26" spans="1:8" s="199" customFormat="1" ht="11.25">
      <c r="A26" s="276"/>
      <c r="B26" s="227" t="s">
        <v>18</v>
      </c>
      <c r="C26" s="222">
        <v>18732</v>
      </c>
      <c r="D26" s="223">
        <v>1173625</v>
      </c>
      <c r="E26" s="222">
        <v>17915</v>
      </c>
      <c r="F26" s="223">
        <v>1119529</v>
      </c>
      <c r="G26" s="224">
        <v>4.5600000000000002E-2</v>
      </c>
      <c r="H26" s="256"/>
    </row>
    <row r="27" spans="1:8" s="199" customFormat="1" ht="11.25">
      <c r="A27" s="269" t="s">
        <v>29</v>
      </c>
      <c r="B27" s="225" t="s">
        <v>75</v>
      </c>
      <c r="C27" s="207">
        <v>8577</v>
      </c>
      <c r="D27" s="208">
        <v>548912</v>
      </c>
      <c r="E27" s="207">
        <v>6826</v>
      </c>
      <c r="F27" s="208">
        <v>436848</v>
      </c>
      <c r="G27" s="209">
        <v>0.25650000000000001</v>
      </c>
      <c r="H27" s="256"/>
    </row>
    <row r="28" spans="1:8" s="199" customFormat="1" ht="11.25">
      <c r="A28" s="270"/>
      <c r="B28" s="210" t="s">
        <v>92</v>
      </c>
      <c r="C28" s="211">
        <v>6136</v>
      </c>
      <c r="D28" s="212">
        <v>392673</v>
      </c>
      <c r="E28" s="211">
        <v>4656</v>
      </c>
      <c r="F28" s="212">
        <v>297966</v>
      </c>
      <c r="G28" s="213">
        <v>0.31780000000000003</v>
      </c>
      <c r="H28" s="256"/>
    </row>
    <row r="29" spans="1:8" s="199" customFormat="1" ht="11.25">
      <c r="A29" s="270"/>
      <c r="B29" s="210" t="s">
        <v>93</v>
      </c>
      <c r="C29" s="211">
        <v>2441</v>
      </c>
      <c r="D29" s="212">
        <v>156239</v>
      </c>
      <c r="E29" s="211">
        <v>2170</v>
      </c>
      <c r="F29" s="212">
        <v>138882</v>
      </c>
      <c r="G29" s="213">
        <v>0.125</v>
      </c>
      <c r="H29" s="256"/>
    </row>
    <row r="30" spans="1:8" s="199" customFormat="1" ht="11.25">
      <c r="A30" s="270"/>
      <c r="B30" s="214" t="s">
        <v>80</v>
      </c>
      <c r="C30" s="215">
        <v>7407</v>
      </c>
      <c r="D30" s="216">
        <v>474029</v>
      </c>
      <c r="E30" s="215">
        <v>5568</v>
      </c>
      <c r="F30" s="216">
        <v>356342</v>
      </c>
      <c r="G30" s="217">
        <v>0.33029999999999998</v>
      </c>
      <c r="H30" s="256"/>
    </row>
    <row r="31" spans="1:8" s="199" customFormat="1" ht="11.25">
      <c r="A31" s="270"/>
      <c r="B31" s="210" t="s">
        <v>94</v>
      </c>
      <c r="C31" s="211">
        <v>3455</v>
      </c>
      <c r="D31" s="212">
        <v>221114</v>
      </c>
      <c r="E31" s="211">
        <v>2639</v>
      </c>
      <c r="F31" s="212">
        <v>168879</v>
      </c>
      <c r="G31" s="213">
        <v>0.30930000000000002</v>
      </c>
      <c r="H31" s="256"/>
    </row>
    <row r="32" spans="1:8" s="199" customFormat="1" ht="11.25">
      <c r="A32" s="270"/>
      <c r="B32" s="210" t="s">
        <v>82</v>
      </c>
      <c r="C32" s="218">
        <v>3952</v>
      </c>
      <c r="D32" s="219">
        <v>252915</v>
      </c>
      <c r="E32" s="218">
        <v>2929</v>
      </c>
      <c r="F32" s="219">
        <v>187463</v>
      </c>
      <c r="G32" s="220">
        <v>0.34910000000000002</v>
      </c>
      <c r="H32" s="256"/>
    </row>
    <row r="33" spans="1:8" s="199" customFormat="1" ht="11.25">
      <c r="A33" s="271"/>
      <c r="B33" s="227" t="s">
        <v>18</v>
      </c>
      <c r="C33" s="222">
        <v>15983</v>
      </c>
      <c r="D33" s="223">
        <v>1022941</v>
      </c>
      <c r="E33" s="222">
        <v>12394</v>
      </c>
      <c r="F33" s="223">
        <v>793190</v>
      </c>
      <c r="G33" s="224">
        <v>0.28970000000000001</v>
      </c>
      <c r="H33" s="256"/>
    </row>
    <row r="34" spans="1:8" s="199" customFormat="1" ht="11.25">
      <c r="A34" s="274" t="s">
        <v>30</v>
      </c>
      <c r="B34" s="225" t="s">
        <v>75</v>
      </c>
      <c r="C34" s="207">
        <v>350803</v>
      </c>
      <c r="D34" s="208">
        <v>21888973</v>
      </c>
      <c r="E34" s="207">
        <v>330296</v>
      </c>
      <c r="F34" s="208">
        <v>20615266</v>
      </c>
      <c r="G34" s="209">
        <v>6.2100000000000002E-2</v>
      </c>
      <c r="H34" s="256"/>
    </row>
    <row r="35" spans="1:8" s="199" customFormat="1" ht="11.25">
      <c r="A35" s="275"/>
      <c r="B35" s="210" t="s">
        <v>90</v>
      </c>
      <c r="C35" s="211">
        <v>336820</v>
      </c>
      <c r="D35" s="212">
        <v>21021413</v>
      </c>
      <c r="E35" s="211">
        <v>319216</v>
      </c>
      <c r="F35" s="212">
        <v>19927191</v>
      </c>
      <c r="G35" s="213">
        <v>5.5100000000000003E-2</v>
      </c>
      <c r="H35" s="256"/>
    </row>
    <row r="36" spans="1:8" s="199" customFormat="1" ht="11.25">
      <c r="A36" s="275"/>
      <c r="B36" s="210" t="s">
        <v>91</v>
      </c>
      <c r="C36" s="218">
        <v>13984</v>
      </c>
      <c r="D36" s="219">
        <v>867560</v>
      </c>
      <c r="E36" s="218">
        <v>11080</v>
      </c>
      <c r="F36" s="219">
        <v>688075</v>
      </c>
      <c r="G36" s="220">
        <v>0.2621</v>
      </c>
      <c r="H36" s="256"/>
    </row>
    <row r="37" spans="1:8" s="199" customFormat="1" ht="11.25">
      <c r="A37" s="276"/>
      <c r="B37" s="227" t="s">
        <v>18</v>
      </c>
      <c r="C37" s="222">
        <v>350803</v>
      </c>
      <c r="D37" s="223">
        <v>21888973</v>
      </c>
      <c r="E37" s="222">
        <v>330296</v>
      </c>
      <c r="F37" s="223">
        <v>20615266</v>
      </c>
      <c r="G37" s="224">
        <v>6.2100000000000002E-2</v>
      </c>
      <c r="H37" s="256"/>
    </row>
    <row r="38" spans="1:8" s="199" customFormat="1" ht="11.25">
      <c r="A38" s="228"/>
      <c r="B38" s="229"/>
      <c r="C38" s="230"/>
      <c r="D38" s="230"/>
      <c r="E38" s="230"/>
      <c r="F38" s="230"/>
      <c r="G38" s="231"/>
    </row>
    <row r="39" spans="1:8" s="199" customFormat="1" ht="11.25">
      <c r="A39" s="197"/>
      <c r="B39" s="197"/>
      <c r="C39" s="267" t="s">
        <v>181</v>
      </c>
      <c r="D39" s="268"/>
      <c r="E39" s="267" t="s">
        <v>182</v>
      </c>
      <c r="F39" s="268"/>
      <c r="G39" s="198" t="s">
        <v>48</v>
      </c>
    </row>
    <row r="40" spans="1:8" s="199" customFormat="1" ht="11.25">
      <c r="A40" s="200"/>
      <c r="B40" s="200"/>
      <c r="C40" s="203" t="s">
        <v>73</v>
      </c>
      <c r="D40" s="204" t="s">
        <v>74</v>
      </c>
      <c r="E40" s="203" t="s">
        <v>73</v>
      </c>
      <c r="F40" s="204" t="s">
        <v>74</v>
      </c>
      <c r="G40" s="205" t="s">
        <v>31</v>
      </c>
    </row>
    <row r="41" spans="1:8" s="199" customFormat="1" ht="11.25">
      <c r="A41" s="228"/>
      <c r="B41" s="232" t="s">
        <v>18</v>
      </c>
      <c r="C41" s="233">
        <v>1114550</v>
      </c>
      <c r="D41" s="233">
        <v>69714282</v>
      </c>
      <c r="E41" s="233">
        <v>897913</v>
      </c>
      <c r="F41" s="233">
        <v>56130497</v>
      </c>
      <c r="G41" s="234">
        <v>0.24129999999999999</v>
      </c>
    </row>
    <row r="42" spans="1:8" s="199" customFormat="1" ht="11.25">
      <c r="C42" s="235"/>
      <c r="D42" s="235"/>
      <c r="E42" s="235"/>
      <c r="F42" s="235"/>
    </row>
    <row r="43" spans="1:8" s="199" customFormat="1" ht="11.25">
      <c r="C43" s="255"/>
      <c r="D43" s="255"/>
      <c r="E43" s="255"/>
      <c r="F43" s="255"/>
    </row>
    <row r="44" spans="1:8" s="199" customFormat="1" ht="11.25"/>
    <row r="45" spans="1:8" s="199" customFormat="1" ht="11.25"/>
    <row r="46" spans="1:8" s="199" customFormat="1" ht="11.25"/>
    <row r="47" spans="1:8" s="199" customFormat="1" ht="11.25"/>
    <row r="48" spans="1:8" s="199" customFormat="1" ht="11.25"/>
    <row r="49" s="199" customFormat="1" ht="11.25"/>
    <row r="50" s="199" customFormat="1" ht="11.25"/>
    <row r="51" s="199" customFormat="1" ht="11.25"/>
  </sheetData>
  <mergeCells count="8">
    <mergeCell ref="C39:D39"/>
    <mergeCell ref="E39:F39"/>
    <mergeCell ref="A27:A33"/>
    <mergeCell ref="C5:D5"/>
    <mergeCell ref="E5:F5"/>
    <mergeCell ref="A7:A16"/>
    <mergeCell ref="A17:A26"/>
    <mergeCell ref="A34:A37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M45"/>
  <sheetViews>
    <sheetView zoomScale="120" zoomScaleNormal="120" workbookViewId="0"/>
  </sheetViews>
  <sheetFormatPr defaultRowHeight="9"/>
  <cols>
    <col min="1" max="1" width="36.7109375" style="6" customWidth="1"/>
    <col min="2" max="2" width="2.7109375" style="3" customWidth="1"/>
    <col min="3" max="3" width="1.5703125" style="3" customWidth="1"/>
    <col min="4" max="4" width="14.7109375" style="85" customWidth="1"/>
    <col min="5" max="5" width="2.7109375" style="86" customWidth="1"/>
    <col min="6" max="6" width="1.5703125" style="3" customWidth="1"/>
    <col min="7" max="7" width="14.7109375" style="85" customWidth="1"/>
    <col min="8" max="8" width="2.7109375" style="6" customWidth="1"/>
    <col min="9" max="9" width="1.5703125" style="3" customWidth="1"/>
    <col min="10" max="10" width="14.7109375" style="85" customWidth="1"/>
    <col min="11" max="11" width="2.7109375" style="86" customWidth="1"/>
    <col min="12" max="12" width="1.5703125" style="3" customWidth="1"/>
    <col min="13" max="13" width="14.7109375" style="85" customWidth="1"/>
    <col min="14" max="16384" width="9.140625" style="6"/>
  </cols>
  <sheetData>
    <row r="1" spans="1:13" ht="15.75">
      <c r="A1" s="16" t="s">
        <v>95</v>
      </c>
      <c r="D1" s="6"/>
      <c r="E1" s="3"/>
      <c r="F1" s="58"/>
      <c r="G1" s="6"/>
      <c r="J1" s="6"/>
      <c r="K1" s="3"/>
      <c r="L1" s="58"/>
      <c r="M1" s="6"/>
    </row>
    <row r="2" spans="1:13" ht="12.75" customHeight="1">
      <c r="A2" s="16" t="s">
        <v>97</v>
      </c>
      <c r="D2" s="6"/>
      <c r="E2" s="3"/>
      <c r="F2" s="58"/>
      <c r="G2" s="6"/>
      <c r="J2" s="6"/>
      <c r="K2" s="3"/>
      <c r="L2" s="58"/>
      <c r="M2" s="6"/>
    </row>
    <row r="3" spans="1:13" s="20" customFormat="1" ht="12">
      <c r="A3" s="249" t="s">
        <v>168</v>
      </c>
      <c r="B3" s="21" t="s">
        <v>0</v>
      </c>
      <c r="C3" s="3"/>
      <c r="D3" s="259"/>
      <c r="E3" s="259"/>
      <c r="F3" s="259"/>
      <c r="G3" s="259"/>
      <c r="H3" s="84"/>
      <c r="I3" s="3"/>
      <c r="J3" s="259"/>
      <c r="K3" s="259"/>
      <c r="L3" s="259"/>
      <c r="M3" s="259"/>
    </row>
    <row r="5" spans="1:13" s="20" customFormat="1">
      <c r="A5" s="6" t="s">
        <v>163</v>
      </c>
      <c r="B5" s="2"/>
      <c r="C5" s="257"/>
      <c r="D5" s="257"/>
      <c r="E5" s="23"/>
      <c r="F5" s="257"/>
      <c r="G5" s="257"/>
      <c r="H5" s="2"/>
      <c r="I5" s="257"/>
      <c r="J5" s="257"/>
      <c r="K5" s="185"/>
      <c r="L5" s="257"/>
      <c r="M5" s="257"/>
    </row>
    <row r="6" spans="1:13" s="20" customFormat="1">
      <c r="A6" s="8"/>
      <c r="B6" s="2"/>
      <c r="C6" s="257" t="s">
        <v>173</v>
      </c>
      <c r="D6" s="257"/>
      <c r="E6" s="257"/>
      <c r="F6" s="257"/>
      <c r="G6" s="257"/>
      <c r="H6" s="2"/>
      <c r="I6" s="257" t="s">
        <v>174</v>
      </c>
      <c r="J6" s="257"/>
      <c r="K6" s="257"/>
      <c r="L6" s="257"/>
      <c r="M6" s="257"/>
    </row>
    <row r="7" spans="1:13" s="20" customFormat="1">
      <c r="A7" s="87"/>
      <c r="B7" s="2"/>
      <c r="C7" s="258">
        <v>2021</v>
      </c>
      <c r="D7" s="258"/>
      <c r="E7" s="55"/>
      <c r="F7" s="258">
        <v>2020</v>
      </c>
      <c r="G7" s="258"/>
      <c r="H7" s="2"/>
      <c r="I7" s="258">
        <v>2021</v>
      </c>
      <c r="J7" s="258"/>
      <c r="K7" s="186"/>
      <c r="L7" s="258">
        <v>2020</v>
      </c>
      <c r="M7" s="258"/>
    </row>
    <row r="8" spans="1:13" s="25" customFormat="1">
      <c r="A8" s="88" t="s">
        <v>4</v>
      </c>
      <c r="B8" s="2"/>
      <c r="C8" s="21"/>
      <c r="D8" s="89" t="s">
        <v>96</v>
      </c>
      <c r="E8" s="90"/>
      <c r="F8" s="21"/>
      <c r="G8" s="89" t="s">
        <v>96</v>
      </c>
      <c r="H8" s="2"/>
      <c r="I8" s="21"/>
      <c r="J8" s="89" t="s">
        <v>96</v>
      </c>
      <c r="K8" s="90"/>
      <c r="L8" s="21"/>
      <c r="M8" s="89" t="s">
        <v>96</v>
      </c>
    </row>
    <row r="9" spans="1:13" s="25" customFormat="1">
      <c r="A9" s="91" t="s">
        <v>141</v>
      </c>
      <c r="B9" s="92"/>
      <c r="C9" s="92" t="s">
        <v>2</v>
      </c>
      <c r="D9" s="24">
        <v>216841</v>
      </c>
      <c r="E9" s="94"/>
      <c r="F9" s="92"/>
      <c r="G9" s="93">
        <v>177835</v>
      </c>
      <c r="H9" s="92"/>
      <c r="I9" s="92"/>
      <c r="J9" s="24">
        <v>846354</v>
      </c>
      <c r="K9" s="94"/>
      <c r="L9" s="92"/>
      <c r="M9" s="93">
        <v>681588</v>
      </c>
    </row>
    <row r="10" spans="1:13" s="25" customFormat="1">
      <c r="A10" s="91" t="s">
        <v>40</v>
      </c>
      <c r="B10" s="92"/>
      <c r="C10" s="92" t="s">
        <v>3</v>
      </c>
      <c r="D10" s="24">
        <v>41307</v>
      </c>
      <c r="E10" s="94"/>
      <c r="F10" s="92"/>
      <c r="G10" s="93">
        <v>36652</v>
      </c>
      <c r="H10" s="92"/>
      <c r="I10" s="92"/>
      <c r="J10" s="24">
        <v>158448</v>
      </c>
      <c r="K10" s="94"/>
      <c r="L10" s="92"/>
      <c r="M10" s="93">
        <v>142358</v>
      </c>
    </row>
    <row r="11" spans="1:13" s="25" customFormat="1">
      <c r="A11" s="91" t="s">
        <v>5</v>
      </c>
      <c r="B11" s="92"/>
      <c r="C11" s="92" t="s">
        <v>3</v>
      </c>
      <c r="D11" s="24">
        <v>16116</v>
      </c>
      <c r="E11" s="94"/>
      <c r="F11" s="92"/>
      <c r="G11" s="93">
        <v>16240</v>
      </c>
      <c r="H11" s="92"/>
      <c r="I11" s="92"/>
      <c r="J11" s="24">
        <v>61161</v>
      </c>
      <c r="K11" s="94"/>
      <c r="L11" s="92"/>
      <c r="M11" s="93">
        <v>59706</v>
      </c>
    </row>
    <row r="12" spans="1:13" s="25" customFormat="1">
      <c r="A12" s="91" t="s">
        <v>6</v>
      </c>
      <c r="B12" s="2"/>
      <c r="C12" s="28" t="s">
        <v>3</v>
      </c>
      <c r="D12" s="166">
        <v>2619</v>
      </c>
      <c r="E12" s="24"/>
      <c r="F12" s="28"/>
      <c r="G12" s="48">
        <v>2349</v>
      </c>
      <c r="H12" s="2"/>
      <c r="I12" s="28"/>
      <c r="J12" s="166">
        <v>10484</v>
      </c>
      <c r="K12" s="24"/>
      <c r="L12" s="28"/>
      <c r="M12" s="48">
        <v>9007</v>
      </c>
    </row>
    <row r="13" spans="1:13" s="25" customFormat="1">
      <c r="A13" s="95" t="s">
        <v>142</v>
      </c>
      <c r="B13" s="92"/>
      <c r="C13" s="96" t="s">
        <v>3</v>
      </c>
      <c r="D13" s="97">
        <f>SUM(D9:D12)</f>
        <v>276883</v>
      </c>
      <c r="E13" s="98"/>
      <c r="F13" s="96" t="s">
        <v>3</v>
      </c>
      <c r="G13" s="97">
        <f>SUM(G9:G12)</f>
        <v>233076</v>
      </c>
      <c r="H13" s="92"/>
      <c r="I13" s="96" t="s">
        <v>3</v>
      </c>
      <c r="J13" s="97">
        <f>SUM(J9:J12)</f>
        <v>1076447</v>
      </c>
      <c r="K13" s="98"/>
      <c r="L13" s="96" t="s">
        <v>3</v>
      </c>
      <c r="M13" s="97">
        <f>SUM(M9:M12)</f>
        <v>892659</v>
      </c>
    </row>
    <row r="14" spans="1:13" s="25" customFormat="1">
      <c r="A14" s="99"/>
      <c r="B14" s="92"/>
      <c r="C14" s="92"/>
      <c r="D14" s="100"/>
      <c r="E14" s="101"/>
      <c r="F14" s="92"/>
      <c r="G14" s="100"/>
      <c r="H14" s="92"/>
      <c r="I14" s="92"/>
      <c r="J14" s="100"/>
      <c r="K14" s="101"/>
      <c r="L14" s="92"/>
      <c r="M14" s="100"/>
    </row>
    <row r="15" spans="1:13" s="25" customFormat="1">
      <c r="A15" s="88" t="s">
        <v>7</v>
      </c>
      <c r="B15" s="92"/>
      <c r="C15" s="92" t="s">
        <v>3</v>
      </c>
      <c r="D15" s="93" t="s">
        <v>1</v>
      </c>
      <c r="E15" s="94"/>
      <c r="F15" s="92" t="s">
        <v>3</v>
      </c>
      <c r="G15" s="93" t="s">
        <v>1</v>
      </c>
      <c r="H15" s="92"/>
      <c r="I15" s="92" t="s">
        <v>3</v>
      </c>
      <c r="J15" s="93" t="s">
        <v>1</v>
      </c>
      <c r="K15" s="94"/>
      <c r="L15" s="92" t="s">
        <v>3</v>
      </c>
      <c r="M15" s="93" t="s">
        <v>1</v>
      </c>
    </row>
    <row r="16" spans="1:13" s="25" customFormat="1">
      <c r="A16" s="91" t="s">
        <v>8</v>
      </c>
      <c r="B16" s="92"/>
      <c r="C16" s="92" t="s">
        <v>3</v>
      </c>
      <c r="D16" s="24">
        <v>107153</v>
      </c>
      <c r="E16" s="94"/>
      <c r="F16" s="92"/>
      <c r="G16" s="24">
        <v>86305</v>
      </c>
      <c r="H16" s="92"/>
      <c r="I16" s="92"/>
      <c r="J16" s="24">
        <v>407260</v>
      </c>
      <c r="K16" s="94"/>
      <c r="L16" s="92"/>
      <c r="M16" s="24">
        <v>349658</v>
      </c>
    </row>
    <row r="17" spans="1:13" s="25" customFormat="1">
      <c r="A17" s="91" t="s">
        <v>9</v>
      </c>
      <c r="B17" s="92"/>
      <c r="C17" s="92" t="s">
        <v>3</v>
      </c>
      <c r="D17" s="24">
        <v>43652</v>
      </c>
      <c r="E17" s="94"/>
      <c r="F17" s="92"/>
      <c r="G17" s="24">
        <v>39837</v>
      </c>
      <c r="H17" s="92"/>
      <c r="I17" s="92"/>
      <c r="J17" s="24">
        <v>171308</v>
      </c>
      <c r="K17" s="94"/>
      <c r="L17" s="92"/>
      <c r="M17" s="24">
        <v>153789</v>
      </c>
    </row>
    <row r="18" spans="1:13" s="25" customFormat="1">
      <c r="A18" s="91" t="s">
        <v>41</v>
      </c>
      <c r="B18" s="92"/>
      <c r="C18" s="92" t="s">
        <v>3</v>
      </c>
      <c r="D18" s="24">
        <v>13941</v>
      </c>
      <c r="E18" s="94"/>
      <c r="F18" s="92"/>
      <c r="G18" s="24">
        <v>13103</v>
      </c>
      <c r="H18" s="92"/>
      <c r="I18" s="92"/>
      <c r="J18" s="24">
        <v>56189</v>
      </c>
      <c r="K18" s="94"/>
      <c r="L18" s="92"/>
      <c r="M18" s="24">
        <v>47500</v>
      </c>
    </row>
    <row r="19" spans="1:13" s="25" customFormat="1">
      <c r="A19" s="91" t="s">
        <v>42</v>
      </c>
      <c r="B19" s="92"/>
      <c r="C19" s="92" t="s">
        <v>3</v>
      </c>
      <c r="D19" s="24">
        <v>10344</v>
      </c>
      <c r="E19" s="94"/>
      <c r="F19" s="92"/>
      <c r="G19" s="24">
        <v>10302</v>
      </c>
      <c r="H19" s="92"/>
      <c r="I19" s="92"/>
      <c r="J19" s="24">
        <v>32153</v>
      </c>
      <c r="K19" s="94"/>
      <c r="L19" s="92"/>
      <c r="M19" s="24">
        <v>34822</v>
      </c>
    </row>
    <row r="20" spans="1:13" s="25" customFormat="1">
      <c r="A20" s="91" t="s">
        <v>10</v>
      </c>
      <c r="B20" s="92"/>
      <c r="C20" s="92" t="s">
        <v>3</v>
      </c>
      <c r="D20" s="24">
        <v>7188</v>
      </c>
      <c r="E20" s="94"/>
      <c r="F20" s="92"/>
      <c r="G20" s="24">
        <v>7967</v>
      </c>
      <c r="H20" s="92"/>
      <c r="I20" s="92"/>
      <c r="J20" s="24">
        <v>36181</v>
      </c>
      <c r="K20" s="94"/>
      <c r="L20" s="92"/>
      <c r="M20" s="24">
        <v>28875</v>
      </c>
    </row>
    <row r="21" spans="1:13" s="25" customFormat="1">
      <c r="A21" s="91" t="s">
        <v>43</v>
      </c>
      <c r="B21" s="2"/>
      <c r="C21" s="2" t="s">
        <v>3</v>
      </c>
      <c r="D21" s="166">
        <v>3424</v>
      </c>
      <c r="E21" s="26"/>
      <c r="F21" s="2"/>
      <c r="G21" s="166">
        <v>3982</v>
      </c>
      <c r="H21" s="2"/>
      <c r="I21" s="2"/>
      <c r="J21" s="166">
        <v>14528</v>
      </c>
      <c r="K21" s="26"/>
      <c r="L21" s="2"/>
      <c r="M21" s="166">
        <v>14660</v>
      </c>
    </row>
    <row r="22" spans="1:13" s="25" customFormat="1">
      <c r="A22" s="95" t="s">
        <v>11</v>
      </c>
      <c r="B22" s="92"/>
      <c r="C22" s="102" t="s">
        <v>3</v>
      </c>
      <c r="D22" s="103">
        <f>SUM(D16:D21)</f>
        <v>185702</v>
      </c>
      <c r="E22" s="104"/>
      <c r="F22" s="103"/>
      <c r="G22" s="103">
        <f>SUM(G16:G21)</f>
        <v>161496</v>
      </c>
      <c r="H22" s="92"/>
      <c r="I22" s="102" t="s">
        <v>3</v>
      </c>
      <c r="J22" s="103">
        <f>SUM(J16:J21)</f>
        <v>717619</v>
      </c>
      <c r="K22" s="104"/>
      <c r="L22" s="103"/>
      <c r="M22" s="103">
        <f>SUM(M16:M21)</f>
        <v>629304</v>
      </c>
    </row>
    <row r="23" spans="1:13" s="25" customFormat="1">
      <c r="A23" s="88" t="s">
        <v>12</v>
      </c>
      <c r="B23" s="92"/>
      <c r="C23" s="105" t="s">
        <v>3</v>
      </c>
      <c r="D23" s="106">
        <f>D13-D22</f>
        <v>91181</v>
      </c>
      <c r="E23" s="107"/>
      <c r="F23" s="105" t="s">
        <v>3</v>
      </c>
      <c r="G23" s="106">
        <f>G13-G22</f>
        <v>71580</v>
      </c>
      <c r="H23" s="92"/>
      <c r="I23" s="105" t="s">
        <v>3</v>
      </c>
      <c r="J23" s="106">
        <f>J13-J22</f>
        <v>358828</v>
      </c>
      <c r="K23" s="107"/>
      <c r="L23" s="105" t="s">
        <v>3</v>
      </c>
      <c r="M23" s="106">
        <f>M13-M22</f>
        <v>263355</v>
      </c>
    </row>
    <row r="24" spans="1:13" s="25" customFormat="1">
      <c r="A24" s="123" t="s">
        <v>139</v>
      </c>
      <c r="B24" s="92"/>
      <c r="C24" s="113"/>
      <c r="D24" s="24">
        <v>12745</v>
      </c>
      <c r="E24" s="107"/>
      <c r="F24" s="113"/>
      <c r="G24" s="47">
        <v>11425</v>
      </c>
      <c r="H24" s="92"/>
      <c r="I24" s="113"/>
      <c r="J24" s="24">
        <v>12745</v>
      </c>
      <c r="K24" s="107"/>
      <c r="L24" s="113"/>
      <c r="M24" s="47">
        <v>11425</v>
      </c>
    </row>
    <row r="25" spans="1:13" s="25" customFormat="1">
      <c r="A25" s="91" t="s">
        <v>108</v>
      </c>
      <c r="B25" s="2"/>
      <c r="C25" s="28" t="s">
        <v>3</v>
      </c>
      <c r="D25" s="166">
        <v>-411</v>
      </c>
      <c r="E25" s="24"/>
      <c r="F25" s="28"/>
      <c r="G25" s="48">
        <v>-380</v>
      </c>
      <c r="H25" s="2"/>
      <c r="I25" s="28"/>
      <c r="J25" s="166">
        <v>-1590</v>
      </c>
      <c r="K25" s="24"/>
      <c r="L25" s="28"/>
      <c r="M25" s="48">
        <v>-316</v>
      </c>
    </row>
    <row r="26" spans="1:13" s="25" customFormat="1">
      <c r="A26" s="88" t="s">
        <v>13</v>
      </c>
      <c r="B26" s="92"/>
      <c r="C26" s="108" t="s">
        <v>3</v>
      </c>
      <c r="D26" s="98">
        <f>SUM(D23:D25)</f>
        <v>103515</v>
      </c>
      <c r="E26" s="98"/>
      <c r="F26" s="108" t="s">
        <v>3</v>
      </c>
      <c r="G26" s="109">
        <f>SUM(G23:G25)</f>
        <v>82625</v>
      </c>
      <c r="H26" s="92"/>
      <c r="I26" s="108" t="s">
        <v>3</v>
      </c>
      <c r="J26" s="98">
        <f>SUM(J23:J25)</f>
        <v>369983</v>
      </c>
      <c r="K26" s="98"/>
      <c r="L26" s="108" t="s">
        <v>3</v>
      </c>
      <c r="M26" s="109">
        <f>SUM(M23:M25)</f>
        <v>274464</v>
      </c>
    </row>
    <row r="27" spans="1:13" s="25" customFormat="1">
      <c r="A27" s="44" t="s">
        <v>14</v>
      </c>
      <c r="B27" s="2"/>
      <c r="C27" s="2" t="s">
        <v>3</v>
      </c>
      <c r="D27" s="24">
        <v>-43510</v>
      </c>
      <c r="E27" s="26"/>
      <c r="F27" s="2"/>
      <c r="G27" s="93">
        <v>-16176</v>
      </c>
      <c r="H27" s="2"/>
      <c r="I27" s="2"/>
      <c r="J27" s="24">
        <v>-96875</v>
      </c>
      <c r="K27" s="26"/>
      <c r="L27" s="2"/>
      <c r="M27" s="93">
        <v>-56074</v>
      </c>
    </row>
    <row r="28" spans="1:13" s="25" customFormat="1">
      <c r="A28" s="88" t="s">
        <v>15</v>
      </c>
      <c r="B28" s="92"/>
      <c r="C28" s="168"/>
      <c r="D28" s="169">
        <f>SUM(D26:D27)</f>
        <v>60005</v>
      </c>
      <c r="E28" s="107"/>
      <c r="F28" s="168"/>
      <c r="G28" s="169">
        <f>SUM(G26:G27)</f>
        <v>66449</v>
      </c>
      <c r="H28" s="92"/>
      <c r="I28" s="168"/>
      <c r="J28" s="169">
        <f>SUM(J26:J27)</f>
        <v>273108</v>
      </c>
      <c r="K28" s="107"/>
      <c r="L28" s="168"/>
      <c r="M28" s="169">
        <f>SUM(M26:M27)</f>
        <v>218390</v>
      </c>
    </row>
    <row r="29" spans="1:13" s="25" customFormat="1">
      <c r="A29" s="44" t="s">
        <v>44</v>
      </c>
      <c r="B29" s="92"/>
      <c r="C29" s="113"/>
      <c r="D29" s="47">
        <v>11115</v>
      </c>
      <c r="E29" s="104"/>
      <c r="G29" s="47">
        <v>11389</v>
      </c>
      <c r="H29" s="92"/>
      <c r="I29" s="113"/>
      <c r="J29" s="47">
        <v>46280</v>
      </c>
      <c r="K29" s="104"/>
      <c r="M29" s="47">
        <v>52094</v>
      </c>
    </row>
    <row r="30" spans="1:13" s="25" customFormat="1" ht="18.75" thickBot="1">
      <c r="A30" s="88" t="s">
        <v>45</v>
      </c>
      <c r="B30" s="92"/>
      <c r="C30" s="111" t="s">
        <v>2</v>
      </c>
      <c r="D30" s="110">
        <f>D28-D29</f>
        <v>48890</v>
      </c>
      <c r="E30" s="107"/>
      <c r="F30" s="111" t="s">
        <v>2</v>
      </c>
      <c r="G30" s="110">
        <f>G28-G29</f>
        <v>55060</v>
      </c>
      <c r="H30" s="92"/>
      <c r="I30" s="111" t="s">
        <v>2</v>
      </c>
      <c r="J30" s="110">
        <f>J28-J29</f>
        <v>226828</v>
      </c>
      <c r="K30" s="107"/>
      <c r="L30" s="111" t="s">
        <v>2</v>
      </c>
      <c r="M30" s="110">
        <f>M28-M29</f>
        <v>166296</v>
      </c>
    </row>
    <row r="31" spans="1:13" s="25" customFormat="1" ht="9.75" customHeight="1" thickTop="1">
      <c r="A31" s="114"/>
      <c r="B31" s="92"/>
      <c r="C31" s="92"/>
      <c r="D31" s="100"/>
      <c r="E31" s="101"/>
      <c r="F31" s="92"/>
      <c r="G31" s="100"/>
      <c r="H31" s="92"/>
      <c r="I31" s="92"/>
      <c r="J31" s="100"/>
      <c r="K31" s="101"/>
      <c r="L31" s="92"/>
      <c r="M31" s="100"/>
    </row>
    <row r="32" spans="1:13" s="25" customFormat="1">
      <c r="A32" s="11"/>
      <c r="B32" s="112"/>
      <c r="C32" s="112"/>
      <c r="D32" s="115"/>
      <c r="E32" s="116"/>
      <c r="F32" s="112"/>
      <c r="G32" s="115"/>
      <c r="H32" s="112"/>
      <c r="I32" s="112"/>
      <c r="J32" s="115"/>
      <c r="K32" s="116"/>
      <c r="L32" s="112"/>
      <c r="M32" s="115"/>
    </row>
    <row r="33" spans="1:13" s="25" customFormat="1" ht="18">
      <c r="A33" s="67" t="s">
        <v>143</v>
      </c>
      <c r="B33" s="112"/>
      <c r="C33" s="112"/>
      <c r="D33" s="115"/>
      <c r="E33" s="116"/>
      <c r="F33" s="112"/>
      <c r="G33" s="115"/>
      <c r="H33" s="112"/>
      <c r="I33" s="112"/>
      <c r="J33" s="115"/>
      <c r="K33" s="116"/>
      <c r="L33" s="112"/>
      <c r="M33" s="115"/>
    </row>
    <row r="34" spans="1:13" s="25" customFormat="1" ht="9.75" thickBot="1">
      <c r="A34" s="117" t="s">
        <v>16</v>
      </c>
      <c r="B34" s="112"/>
      <c r="C34" s="118" t="s">
        <v>2</v>
      </c>
      <c r="D34" s="170">
        <v>0.24</v>
      </c>
      <c r="E34" s="119"/>
      <c r="F34" s="118" t="s">
        <v>2</v>
      </c>
      <c r="G34" s="170">
        <v>0.28999999999999998</v>
      </c>
      <c r="H34" s="112"/>
      <c r="I34" s="118" t="s">
        <v>2</v>
      </c>
      <c r="J34" s="170">
        <v>1.1299999999999999</v>
      </c>
      <c r="K34" s="119"/>
      <c r="L34" s="118" t="s">
        <v>2</v>
      </c>
      <c r="M34" s="170">
        <v>0.92</v>
      </c>
    </row>
    <row r="35" spans="1:13" s="25" customFormat="1" ht="10.5" thickTop="1" thickBot="1">
      <c r="A35" s="117" t="s">
        <v>17</v>
      </c>
      <c r="B35" s="112"/>
      <c r="C35" s="120" t="s">
        <v>2</v>
      </c>
      <c r="D35" s="170">
        <v>0.23</v>
      </c>
      <c r="E35" s="119"/>
      <c r="F35" s="120" t="s">
        <v>2</v>
      </c>
      <c r="G35" s="170">
        <v>0.28000000000000003</v>
      </c>
      <c r="H35" s="112"/>
      <c r="I35" s="120" t="s">
        <v>2</v>
      </c>
      <c r="J35" s="170">
        <v>1.0900000000000001</v>
      </c>
      <c r="K35" s="119"/>
      <c r="L35" s="120" t="s">
        <v>2</v>
      </c>
      <c r="M35" s="170">
        <v>0.88</v>
      </c>
    </row>
    <row r="36" spans="1:13" s="25" customFormat="1" ht="9.75" thickTop="1">
      <c r="A36" s="11" t="s">
        <v>58</v>
      </c>
      <c r="B36" s="112"/>
      <c r="C36" s="112" t="s">
        <v>3</v>
      </c>
      <c r="D36" s="171"/>
      <c r="E36" s="121"/>
      <c r="F36" s="112" t="s">
        <v>3</v>
      </c>
      <c r="G36" s="47"/>
      <c r="H36" s="112"/>
      <c r="I36" s="112" t="s">
        <v>3</v>
      </c>
      <c r="J36" s="171"/>
      <c r="K36" s="121"/>
      <c r="L36" s="112" t="s">
        <v>3</v>
      </c>
      <c r="M36" s="47"/>
    </row>
    <row r="37" spans="1:13" s="25" customFormat="1">
      <c r="A37" s="117" t="s">
        <v>16</v>
      </c>
      <c r="B37" s="112"/>
      <c r="C37" s="112" t="s">
        <v>3</v>
      </c>
      <c r="D37" s="116">
        <v>202576021</v>
      </c>
      <c r="E37" s="119"/>
      <c r="F37" s="112"/>
      <c r="G37" s="116">
        <v>189795356</v>
      </c>
      <c r="H37" s="112"/>
      <c r="I37" s="112" t="s">
        <v>3</v>
      </c>
      <c r="J37" s="116">
        <v>201419081</v>
      </c>
      <c r="K37" s="119"/>
      <c r="L37" s="112" t="s">
        <v>3</v>
      </c>
      <c r="M37" s="116">
        <v>180409462</v>
      </c>
    </row>
    <row r="38" spans="1:13" s="25" customFormat="1">
      <c r="A38" s="117" t="s">
        <v>17</v>
      </c>
      <c r="B38" s="112"/>
      <c r="C38" s="112" t="s">
        <v>3</v>
      </c>
      <c r="D38" s="116">
        <v>208282322</v>
      </c>
      <c r="E38" s="119"/>
      <c r="F38" s="112"/>
      <c r="G38" s="116">
        <v>197745297</v>
      </c>
      <c r="H38" s="112"/>
      <c r="I38" s="112" t="s">
        <v>3</v>
      </c>
      <c r="J38" s="116">
        <v>207254840</v>
      </c>
      <c r="K38" s="119"/>
      <c r="L38" s="112" t="s">
        <v>3</v>
      </c>
      <c r="M38" s="116">
        <v>188223032</v>
      </c>
    </row>
    <row r="39" spans="1:13" s="25" customFormat="1">
      <c r="A39" s="123"/>
      <c r="B39" s="112"/>
      <c r="C39" s="112"/>
      <c r="D39" s="122"/>
      <c r="E39" s="122"/>
      <c r="F39" s="112"/>
      <c r="G39" s="122"/>
      <c r="I39" s="112"/>
      <c r="J39" s="122"/>
      <c r="K39" s="122"/>
      <c r="L39" s="112"/>
      <c r="M39" s="122"/>
    </row>
    <row r="43" spans="1:13">
      <c r="A43" s="77"/>
    </row>
    <row r="45" spans="1:13">
      <c r="A45" s="77"/>
    </row>
  </sheetData>
  <mergeCells count="12">
    <mergeCell ref="J3:M3"/>
    <mergeCell ref="I5:J5"/>
    <mergeCell ref="L5:M5"/>
    <mergeCell ref="I6:M6"/>
    <mergeCell ref="I7:J7"/>
    <mergeCell ref="L7:M7"/>
    <mergeCell ref="D3:G3"/>
    <mergeCell ref="F7:G7"/>
    <mergeCell ref="C5:D5"/>
    <mergeCell ref="F5:G5"/>
    <mergeCell ref="C7:D7"/>
    <mergeCell ref="C6:G6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zoomScale="140" zoomScaleNormal="140" zoomScaleSheetLayoutView="100" workbookViewId="0"/>
  </sheetViews>
  <sheetFormatPr defaultRowHeight="12.75"/>
  <cols>
    <col min="1" max="1" width="33.140625" style="146" bestFit="1" customWidth="1"/>
    <col min="2" max="2" width="13.7109375" style="147" customWidth="1"/>
    <col min="3" max="3" width="2.7109375" style="147" customWidth="1"/>
    <col min="4" max="4" width="12.28515625" style="147" customWidth="1"/>
    <col min="5" max="16384" width="9.140625" style="147"/>
  </cols>
  <sheetData>
    <row r="1" spans="1:4">
      <c r="A1" s="145" t="s">
        <v>95</v>
      </c>
    </row>
    <row r="2" spans="1:4">
      <c r="A2" s="145" t="s">
        <v>129</v>
      </c>
    </row>
    <row r="3" spans="1:4">
      <c r="A3" s="251" t="s">
        <v>168</v>
      </c>
    </row>
    <row r="4" spans="1:4" ht="10.5" customHeight="1"/>
    <row r="5" spans="1:4">
      <c r="A5" s="247" t="s">
        <v>163</v>
      </c>
    </row>
    <row r="6" spans="1:4" ht="9.9499999999999993" customHeight="1">
      <c r="A6" s="195"/>
      <c r="B6" s="257" t="s">
        <v>173</v>
      </c>
      <c r="C6" s="257"/>
      <c r="D6" s="257"/>
    </row>
    <row r="7" spans="1:4" ht="9.9499999999999993" customHeight="1">
      <c r="A7" s="152"/>
      <c r="B7" s="164">
        <v>2021</v>
      </c>
      <c r="C7" s="164"/>
      <c r="D7" s="164">
        <v>2020</v>
      </c>
    </row>
    <row r="8" spans="1:4" ht="9.9499999999999993" customHeight="1">
      <c r="A8" s="165" t="s">
        <v>116</v>
      </c>
      <c r="B8" s="248"/>
      <c r="C8" s="248"/>
      <c r="D8" s="248"/>
    </row>
    <row r="9" spans="1:4" s="148" customFormat="1" ht="9.9499999999999993" customHeight="1">
      <c r="A9" s="152" t="s">
        <v>19</v>
      </c>
      <c r="B9" s="153">
        <v>58438</v>
      </c>
      <c r="C9" s="153"/>
      <c r="D9" s="153">
        <v>52654</v>
      </c>
    </row>
    <row r="10" spans="1:4" ht="9.9499999999999993" customHeight="1">
      <c r="A10" s="152" t="s">
        <v>20</v>
      </c>
      <c r="B10" s="154">
        <v>88090</v>
      </c>
      <c r="C10" s="154"/>
      <c r="D10" s="154">
        <v>69045</v>
      </c>
    </row>
    <row r="11" spans="1:4" ht="9.9499999999999993" customHeight="1">
      <c r="A11" s="165" t="s">
        <v>130</v>
      </c>
      <c r="B11" s="154">
        <f t="shared" ref="B11" si="0">SUM(B9:B10)</f>
        <v>146528</v>
      </c>
      <c r="C11" s="154"/>
      <c r="D11" s="154">
        <f t="shared" ref="D11" si="1">SUM(D9:D10)</f>
        <v>121699</v>
      </c>
    </row>
    <row r="12" spans="1:4" ht="9.9499999999999993" customHeight="1">
      <c r="A12" s="152" t="s">
        <v>19</v>
      </c>
      <c r="B12" s="154">
        <v>6699</v>
      </c>
      <c r="C12" s="154"/>
      <c r="D12" s="154">
        <v>6050</v>
      </c>
    </row>
    <row r="13" spans="1:4" ht="9.9499999999999993" customHeight="1">
      <c r="A13" s="152" t="s">
        <v>20</v>
      </c>
      <c r="B13" s="154">
        <v>66915</v>
      </c>
      <c r="C13" s="154"/>
      <c r="D13" s="154">
        <v>53205</v>
      </c>
    </row>
    <row r="14" spans="1:4" ht="9.9499999999999993" customHeight="1">
      <c r="A14" s="165" t="s">
        <v>131</v>
      </c>
      <c r="B14" s="154">
        <f t="shared" ref="B14" si="2">SUM(B12:B13)</f>
        <v>73614</v>
      </c>
      <c r="C14" s="154"/>
      <c r="D14" s="154">
        <f t="shared" ref="D14" si="3">SUM(D12:D13)</f>
        <v>59255</v>
      </c>
    </row>
    <row r="15" spans="1:4" ht="9.9499999999999993" customHeight="1">
      <c r="A15" s="152" t="s">
        <v>19</v>
      </c>
      <c r="B15" s="154">
        <v>2609</v>
      </c>
      <c r="C15" s="154"/>
      <c r="D15" s="154">
        <v>2809</v>
      </c>
    </row>
    <row r="16" spans="1:4" ht="9.9499999999999993" customHeight="1">
      <c r="A16" s="152" t="s">
        <v>20</v>
      </c>
      <c r="B16" s="154">
        <v>15752</v>
      </c>
      <c r="C16" s="154"/>
      <c r="D16" s="154">
        <v>12202</v>
      </c>
    </row>
    <row r="17" spans="1:4" ht="9.9499999999999993" customHeight="1">
      <c r="A17" s="165" t="s">
        <v>132</v>
      </c>
      <c r="B17" s="154">
        <f t="shared" ref="B17" si="4">SUM(B15:B16)</f>
        <v>18361</v>
      </c>
      <c r="C17" s="154"/>
      <c r="D17" s="154">
        <f t="shared" ref="D17" si="5">SUM(D15:D16)</f>
        <v>15011</v>
      </c>
    </row>
    <row r="18" spans="1:4" ht="9.9499999999999993" customHeight="1">
      <c r="A18" s="152" t="s">
        <v>19</v>
      </c>
      <c r="B18" s="154">
        <v>4184</v>
      </c>
      <c r="C18" s="154"/>
      <c r="D18" s="154">
        <v>4046</v>
      </c>
    </row>
    <row r="19" spans="1:4" ht="9.9499999999999993" customHeight="1">
      <c r="A19" s="152" t="s">
        <v>20</v>
      </c>
      <c r="B19" s="154">
        <v>6731</v>
      </c>
      <c r="C19" s="154"/>
      <c r="D19" s="154">
        <v>6336</v>
      </c>
    </row>
    <row r="20" spans="1:4" ht="9.9499999999999993" customHeight="1">
      <c r="A20" s="165" t="s">
        <v>133</v>
      </c>
      <c r="B20" s="154">
        <f t="shared" ref="B20" si="6">SUM(B18:B19)</f>
        <v>10915</v>
      </c>
      <c r="C20" s="154"/>
      <c r="D20" s="154">
        <f t="shared" ref="D20" si="7">SUM(D18:D19)</f>
        <v>10382</v>
      </c>
    </row>
    <row r="21" spans="1:4" s="148" customFormat="1" ht="9.9499999999999993" customHeight="1">
      <c r="A21" s="152" t="s">
        <v>138</v>
      </c>
      <c r="B21" s="154">
        <v>16116</v>
      </c>
      <c r="C21" s="154"/>
      <c r="D21" s="154">
        <v>16240</v>
      </c>
    </row>
    <row r="22" spans="1:4" s="148" customFormat="1" ht="9" customHeight="1">
      <c r="A22" s="152" t="s">
        <v>6</v>
      </c>
      <c r="B22" s="154">
        <v>5532</v>
      </c>
      <c r="C22" s="154"/>
      <c r="D22" s="154">
        <v>4624</v>
      </c>
    </row>
    <row r="23" spans="1:4" s="148" customFormat="1" ht="9.9499999999999993" customHeight="1">
      <c r="A23" s="165" t="s">
        <v>134</v>
      </c>
      <c r="B23" s="154">
        <f t="shared" ref="B23" si="8">SUM(B21:B22)</f>
        <v>21648</v>
      </c>
      <c r="C23" s="154"/>
      <c r="D23" s="154">
        <f t="shared" ref="D23" si="9">SUM(D21:D22)</f>
        <v>20864</v>
      </c>
    </row>
    <row r="24" spans="1:4" s="148" customFormat="1" ht="9.9499999999999993" customHeight="1">
      <c r="A24" s="152" t="s">
        <v>19</v>
      </c>
      <c r="B24" s="154">
        <v>5817</v>
      </c>
      <c r="C24" s="154"/>
      <c r="D24" s="154">
        <v>5865</v>
      </c>
    </row>
    <row r="25" spans="1:4" s="148" customFormat="1" ht="9.9499999999999993" customHeight="1">
      <c r="A25" s="152" t="s">
        <v>20</v>
      </c>
      <c r="B25" s="154">
        <v>0</v>
      </c>
      <c r="C25" s="154"/>
      <c r="D25" s="154">
        <v>0</v>
      </c>
    </row>
    <row r="26" spans="1:4" s="148" customFormat="1" ht="9.9499999999999993" customHeight="1">
      <c r="A26" s="165" t="s">
        <v>135</v>
      </c>
      <c r="B26" s="154">
        <f t="shared" ref="B26" si="10">SUM(B24:B25)</f>
        <v>5817</v>
      </c>
      <c r="C26" s="154"/>
      <c r="D26" s="154">
        <f t="shared" ref="D26" si="11">SUM(D24:D25)</f>
        <v>5865</v>
      </c>
    </row>
    <row r="27" spans="1:4" s="148" customFormat="1" ht="9.9499999999999993" customHeight="1">
      <c r="A27" s="152" t="s">
        <v>136</v>
      </c>
      <c r="B27" s="154">
        <f>SUM(B9,B12,B15,B18,B21,B22,B24)</f>
        <v>99395</v>
      </c>
      <c r="C27" s="154"/>
      <c r="D27" s="154">
        <f>SUM(D9,D12,D15,D18,D21,D22,D24)</f>
        <v>92288</v>
      </c>
    </row>
    <row r="28" spans="1:4" s="148" customFormat="1" ht="9.9499999999999993" customHeight="1">
      <c r="A28" s="152" t="s">
        <v>137</v>
      </c>
      <c r="B28" s="154">
        <f>SUM(B10,B13,B16,B19,B25)</f>
        <v>177488</v>
      </c>
      <c r="C28" s="154"/>
      <c r="D28" s="154">
        <f>SUM(D10,D13,D16,D19,D25)</f>
        <v>140788</v>
      </c>
    </row>
    <row r="29" spans="1:4" ht="9.9499999999999993" customHeight="1">
      <c r="A29" s="165" t="s">
        <v>155</v>
      </c>
      <c r="B29" s="176">
        <f>B27+B28</f>
        <v>276883</v>
      </c>
      <c r="C29" s="176"/>
      <c r="D29" s="176">
        <f>D27+D28</f>
        <v>233076</v>
      </c>
    </row>
    <row r="30" spans="1:4" s="149" customFormat="1" ht="9.9499999999999993" customHeight="1">
      <c r="A30" s="152"/>
      <c r="B30" s="175"/>
      <c r="C30" s="175"/>
      <c r="D30" s="175"/>
    </row>
    <row r="31" spans="1:4" ht="9.9499999999999993" customHeight="1">
      <c r="A31" s="155"/>
      <c r="B31" s="156"/>
      <c r="C31" s="156"/>
      <c r="D31" s="156"/>
    </row>
    <row r="32" spans="1:4" s="148" customFormat="1" ht="9.9499999999999993" customHeight="1">
      <c r="A32" s="165" t="s">
        <v>117</v>
      </c>
      <c r="B32" s="154"/>
      <c r="C32" s="154"/>
      <c r="D32" s="154"/>
    </row>
    <row r="33" spans="1:4" s="150" customFormat="1" ht="9.9499999999999993" customHeight="1">
      <c r="A33" s="152" t="s">
        <v>8</v>
      </c>
      <c r="B33" s="177">
        <v>101825</v>
      </c>
      <c r="C33" s="177"/>
      <c r="D33" s="177">
        <v>83588</v>
      </c>
    </row>
    <row r="34" spans="1:4" s="150" customFormat="1" ht="9.9499999999999993" customHeight="1">
      <c r="A34" s="157" t="s">
        <v>9</v>
      </c>
      <c r="B34" s="158">
        <v>11871</v>
      </c>
      <c r="C34" s="158"/>
      <c r="D34" s="158">
        <v>11013</v>
      </c>
    </row>
    <row r="35" spans="1:4" s="150" customFormat="1" ht="9.9499999999999993" customHeight="1">
      <c r="A35" s="157" t="s">
        <v>118</v>
      </c>
      <c r="B35" s="158">
        <v>13941</v>
      </c>
      <c r="C35" s="158"/>
      <c r="D35" s="158">
        <v>13103</v>
      </c>
    </row>
    <row r="36" spans="1:4" s="150" customFormat="1" ht="9.9499999999999993" customHeight="1">
      <c r="A36" s="157" t="s">
        <v>119</v>
      </c>
      <c r="B36" s="158">
        <v>10304</v>
      </c>
      <c r="C36" s="158"/>
      <c r="D36" s="158">
        <v>9860</v>
      </c>
    </row>
    <row r="37" spans="1:4" s="150" customFormat="1" ht="9.9499999999999993" customHeight="1">
      <c r="A37" s="157" t="s">
        <v>10</v>
      </c>
      <c r="B37" s="158">
        <v>7301</v>
      </c>
      <c r="C37" s="158"/>
      <c r="D37" s="158">
        <v>7967</v>
      </c>
    </row>
    <row r="38" spans="1:4" s="150" customFormat="1" ht="9.9499999999999993" customHeight="1">
      <c r="A38" s="157" t="s">
        <v>120</v>
      </c>
      <c r="B38" s="158">
        <v>3424</v>
      </c>
      <c r="C38" s="158"/>
      <c r="D38" s="158">
        <v>3982</v>
      </c>
    </row>
    <row r="39" spans="1:4" s="150" customFormat="1" ht="9.9499999999999993" customHeight="1">
      <c r="A39" s="172" t="s">
        <v>121</v>
      </c>
      <c r="B39" s="178">
        <f>SUM(B33:B38)</f>
        <v>148666</v>
      </c>
      <c r="C39" s="178"/>
      <c r="D39" s="178">
        <f>SUM(D33:D38)</f>
        <v>129513</v>
      </c>
    </row>
    <row r="40" spans="1:4" s="150" customFormat="1" ht="9.9499999999999993" customHeight="1">
      <c r="A40" s="172" t="s">
        <v>122</v>
      </c>
      <c r="B40" s="178">
        <f>+B29-B39</f>
        <v>128217</v>
      </c>
      <c r="C40" s="178"/>
      <c r="D40" s="178">
        <f>+D29-D39</f>
        <v>103563</v>
      </c>
    </row>
    <row r="41" spans="1:4" s="150" customFormat="1" ht="9.9499999999999993" customHeight="1">
      <c r="A41" s="157" t="s">
        <v>108</v>
      </c>
      <c r="B41" s="159">
        <v>-411</v>
      </c>
      <c r="C41" s="159"/>
      <c r="D41" s="159">
        <v>-380</v>
      </c>
    </row>
    <row r="42" spans="1:4" s="150" customFormat="1" ht="9.9499999999999993" customHeight="1">
      <c r="A42" s="172" t="s">
        <v>123</v>
      </c>
      <c r="B42" s="180">
        <f>+B40+B41</f>
        <v>127806</v>
      </c>
      <c r="C42" s="180"/>
      <c r="D42" s="180">
        <f>+D40+D41</f>
        <v>103183</v>
      </c>
    </row>
    <row r="43" spans="1:4" s="150" customFormat="1" ht="9.9499999999999993" customHeight="1">
      <c r="A43" s="157" t="s">
        <v>124</v>
      </c>
      <c r="B43" s="158">
        <v>-28117</v>
      </c>
      <c r="C43" s="158"/>
      <c r="D43" s="158">
        <v>-22700</v>
      </c>
    </row>
    <row r="44" spans="1:4" s="150" customFormat="1" ht="9.9499999999999993" customHeight="1" thickBot="1">
      <c r="A44" s="172" t="s">
        <v>38</v>
      </c>
      <c r="B44" s="179">
        <f>+B42+B43</f>
        <v>99689</v>
      </c>
      <c r="C44" s="179"/>
      <c r="D44" s="179">
        <f>+D42+D43</f>
        <v>80483</v>
      </c>
    </row>
    <row r="45" spans="1:4" s="150" customFormat="1" ht="9.9499999999999993" customHeight="1" thickTop="1">
      <c r="B45" s="158"/>
      <c r="C45" s="158"/>
      <c r="D45" s="158"/>
    </row>
    <row r="46" spans="1:4" s="150" customFormat="1" ht="9.9499999999999993" customHeight="1">
      <c r="A46" s="157"/>
      <c r="B46" s="160"/>
      <c r="C46" s="160"/>
      <c r="D46" s="160"/>
    </row>
    <row r="47" spans="1:4" s="150" customFormat="1" ht="9.9499999999999993" customHeight="1" thickBot="1">
      <c r="A47" s="157" t="s">
        <v>144</v>
      </c>
      <c r="B47" s="174">
        <v>0.42</v>
      </c>
      <c r="C47" s="161"/>
      <c r="D47" s="174">
        <v>0.34</v>
      </c>
    </row>
    <row r="48" spans="1:4" s="150" customFormat="1" ht="9.9499999999999993" customHeight="1" thickTop="1">
      <c r="B48" s="158"/>
      <c r="C48" s="158"/>
      <c r="D48" s="158"/>
    </row>
    <row r="49" spans="1:4" s="150" customFormat="1" ht="9.9499999999999993" customHeight="1">
      <c r="A49" s="157" t="s">
        <v>61</v>
      </c>
      <c r="B49" s="158">
        <v>238811725</v>
      </c>
      <c r="C49" s="158"/>
      <c r="D49" s="158">
        <v>235921516</v>
      </c>
    </row>
    <row r="50" spans="1:4" s="150" customFormat="1" ht="9.9499999999999993" customHeight="1">
      <c r="A50" s="157"/>
      <c r="B50" s="162"/>
      <c r="C50" s="162"/>
      <c r="D50" s="162"/>
    </row>
    <row r="51" spans="1:4" s="150" customFormat="1" ht="9.9499999999999993" customHeight="1">
      <c r="A51" s="157" t="s">
        <v>125</v>
      </c>
      <c r="B51" s="163">
        <f>(B$40+B$34)/B$29</f>
        <v>0.50594655504310482</v>
      </c>
      <c r="C51" s="163"/>
      <c r="D51" s="163">
        <f>(D$40+D$34)/D$29</f>
        <v>0.49158214487978169</v>
      </c>
    </row>
    <row r="52" spans="1:4" s="150" customFormat="1" ht="9.9499999999999993" customHeight="1">
      <c r="A52" s="157" t="s">
        <v>126</v>
      </c>
      <c r="B52" s="163">
        <f>(B$40)/B$29</f>
        <v>0.4630728502652745</v>
      </c>
      <c r="C52" s="163"/>
      <c r="D52" s="163">
        <f>(D$40)/D$29</f>
        <v>0.4443314626988622</v>
      </c>
    </row>
    <row r="53" spans="1:4" s="150" customFormat="1" ht="9.9499999999999993" customHeight="1">
      <c r="A53" s="157" t="s">
        <v>127</v>
      </c>
      <c r="B53" s="163">
        <f>(B$42)/B$29</f>
        <v>0.46158846877562004</v>
      </c>
      <c r="C53" s="163"/>
      <c r="D53" s="163">
        <f>(D$42)/D$29</f>
        <v>0.44270109320564965</v>
      </c>
    </row>
    <row r="54" spans="1:4" s="150" customFormat="1" ht="9.9499999999999993" customHeight="1">
      <c r="A54" s="157" t="s">
        <v>128</v>
      </c>
      <c r="B54" s="163">
        <f>(B$44)/B$29</f>
        <v>0.36004016136779793</v>
      </c>
      <c r="C54" s="163"/>
      <c r="D54" s="163">
        <f>(D$44)/D$29</f>
        <v>0.34530796821637577</v>
      </c>
    </row>
    <row r="55" spans="1:4" s="150" customFormat="1" ht="9.9499999999999993" customHeight="1">
      <c r="A55" s="157"/>
      <c r="B55" s="162"/>
      <c r="C55" s="162"/>
      <c r="D55" s="162"/>
    </row>
    <row r="56" spans="1:4" s="150" customFormat="1">
      <c r="A56" s="157"/>
      <c r="B56" s="162"/>
      <c r="C56" s="162"/>
      <c r="D56" s="162"/>
    </row>
    <row r="57" spans="1:4" s="150" customFormat="1">
      <c r="A57" s="157"/>
      <c r="B57" s="162"/>
      <c r="C57" s="162"/>
      <c r="D57" s="162"/>
    </row>
    <row r="58" spans="1:4">
      <c r="A58" s="151"/>
      <c r="B58" s="150"/>
      <c r="C58" s="150"/>
      <c r="D58" s="150"/>
    </row>
  </sheetData>
  <mergeCells count="1">
    <mergeCell ref="B6:D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4"/>
  <sheetViews>
    <sheetView zoomScale="120" zoomScaleNormal="120" workbookViewId="0">
      <selection activeCell="J5" sqref="J5:N5"/>
    </sheetView>
  </sheetViews>
  <sheetFormatPr defaultRowHeight="9"/>
  <cols>
    <col min="1" max="1" width="37.42578125" style="6" customWidth="1"/>
    <col min="2" max="3" width="1.7109375" style="3" customWidth="1"/>
    <col min="4" max="4" width="10.28515625" style="6" customWidth="1"/>
    <col min="5" max="5" width="2.7109375" style="58" customWidth="1"/>
    <col min="6" max="6" width="1.7109375" style="3" customWidth="1"/>
    <col min="7" max="7" width="10.5703125" style="6" customWidth="1"/>
    <col min="8" max="8" width="1.85546875" style="3" customWidth="1"/>
    <col min="9" max="9" width="1.85546875" style="6" customWidth="1"/>
    <col min="10" max="10" width="1.7109375" style="3" customWidth="1"/>
    <col min="11" max="11" width="10.28515625" style="6" customWidth="1"/>
    <col min="12" max="12" width="2.7109375" style="58" customWidth="1"/>
    <col min="13" max="13" width="1.7109375" style="3" customWidth="1"/>
    <col min="14" max="14" width="10.5703125" style="6" customWidth="1"/>
    <col min="15" max="15" width="1.85546875" style="3" customWidth="1"/>
    <col min="16" max="16384" width="9.140625" style="6"/>
  </cols>
  <sheetData>
    <row r="1" spans="1:15" ht="15.75">
      <c r="A1" s="16" t="s">
        <v>95</v>
      </c>
      <c r="E1" s="3"/>
      <c r="F1" s="58"/>
      <c r="L1" s="3"/>
      <c r="M1" s="58"/>
    </row>
    <row r="2" spans="1:15" ht="38.25">
      <c r="A2" s="18" t="s">
        <v>98</v>
      </c>
      <c r="E2" s="3"/>
      <c r="F2" s="58"/>
      <c r="L2" s="3"/>
      <c r="M2" s="58"/>
    </row>
    <row r="3" spans="1:15" s="20" customFormat="1" ht="12">
      <c r="A3" s="249" t="s">
        <v>168</v>
      </c>
      <c r="B3" s="84"/>
      <c r="C3" s="84"/>
      <c r="D3" s="84"/>
      <c r="E3" s="84"/>
      <c r="F3" s="84"/>
      <c r="G3" s="84"/>
      <c r="H3" s="21" t="s">
        <v>0</v>
      </c>
      <c r="O3" s="21" t="s">
        <v>0</v>
      </c>
    </row>
    <row r="4" spans="1:15" s="20" customFormat="1">
      <c r="A4" s="22"/>
      <c r="B4" s="21"/>
      <c r="C4" s="192"/>
      <c r="D4" s="192"/>
      <c r="E4" s="10"/>
      <c r="F4" s="192"/>
      <c r="G4" s="192"/>
      <c r="H4" s="10"/>
      <c r="I4" s="21"/>
      <c r="J4" s="192"/>
      <c r="K4" s="192"/>
      <c r="L4" s="10"/>
      <c r="M4" s="192"/>
      <c r="N4" s="192"/>
      <c r="O4" s="10"/>
    </row>
    <row r="5" spans="1:15" s="20" customFormat="1">
      <c r="A5" s="22"/>
      <c r="B5" s="21"/>
      <c r="C5" s="257" t="s">
        <v>173</v>
      </c>
      <c r="D5" s="257"/>
      <c r="E5" s="257"/>
      <c r="F5" s="257"/>
      <c r="G5" s="257"/>
      <c r="H5" s="10"/>
      <c r="I5" s="21"/>
      <c r="J5" s="257" t="s">
        <v>174</v>
      </c>
      <c r="K5" s="257"/>
      <c r="L5" s="257"/>
      <c r="M5" s="257"/>
      <c r="N5" s="257"/>
      <c r="O5" s="10"/>
    </row>
    <row r="6" spans="1:15" s="20" customFormat="1" ht="12.75" customHeight="1">
      <c r="A6" s="8"/>
      <c r="B6" s="21" t="s">
        <v>0</v>
      </c>
      <c r="C6" s="258">
        <v>2021</v>
      </c>
      <c r="D6" s="258"/>
      <c r="E6" s="21" t="s">
        <v>0</v>
      </c>
      <c r="F6" s="258">
        <v>2020</v>
      </c>
      <c r="G6" s="258"/>
      <c r="H6" s="10" t="s">
        <v>1</v>
      </c>
      <c r="I6" s="21" t="s">
        <v>0</v>
      </c>
      <c r="J6" s="258">
        <v>2021</v>
      </c>
      <c r="K6" s="258"/>
      <c r="L6" s="21" t="s">
        <v>0</v>
      </c>
      <c r="M6" s="258">
        <v>2020</v>
      </c>
      <c r="N6" s="258"/>
      <c r="O6" s="10" t="s">
        <v>1</v>
      </c>
    </row>
    <row r="7" spans="1:15" s="20" customFormat="1" ht="12.75" customHeight="1">
      <c r="A7" s="8"/>
      <c r="B7" s="21"/>
      <c r="C7" s="260" t="s">
        <v>160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167"/>
    </row>
    <row r="8" spans="1:15" s="25" customFormat="1" ht="12.75" customHeight="1">
      <c r="A8" s="11" t="s">
        <v>15</v>
      </c>
      <c r="B8" s="2"/>
      <c r="C8" s="4" t="s">
        <v>2</v>
      </c>
      <c r="D8" s="24">
        <v>60005</v>
      </c>
      <c r="E8" s="4"/>
      <c r="F8" s="4" t="s">
        <v>2</v>
      </c>
      <c r="G8" s="24">
        <v>66449</v>
      </c>
      <c r="H8" s="4" t="s">
        <v>3</v>
      </c>
      <c r="I8" s="2"/>
      <c r="J8" s="4" t="s">
        <v>2</v>
      </c>
      <c r="K8" s="24">
        <v>273108</v>
      </c>
      <c r="L8" s="4"/>
      <c r="M8" s="4" t="s">
        <v>2</v>
      </c>
      <c r="N8" s="24">
        <v>218390</v>
      </c>
      <c r="O8" s="4" t="s">
        <v>3</v>
      </c>
    </row>
    <row r="9" spans="1:15" s="25" customFormat="1" ht="12.75" customHeight="1">
      <c r="A9" s="11" t="s">
        <v>145</v>
      </c>
      <c r="B9" s="2"/>
      <c r="C9" s="4"/>
      <c r="D9" s="24">
        <v>-113</v>
      </c>
      <c r="E9" s="4"/>
      <c r="F9" s="4"/>
      <c r="G9" s="24">
        <v>0</v>
      </c>
      <c r="H9" s="4"/>
      <c r="I9" s="2"/>
      <c r="J9" s="4"/>
      <c r="K9" s="24">
        <v>5073</v>
      </c>
      <c r="L9" s="4"/>
      <c r="M9" s="4"/>
      <c r="N9" s="24">
        <v>0</v>
      </c>
      <c r="O9" s="4"/>
    </row>
    <row r="10" spans="1:15" s="25" customFormat="1" ht="12.75" customHeight="1">
      <c r="A10" s="11" t="s">
        <v>140</v>
      </c>
      <c r="B10" s="2"/>
      <c r="C10" s="2" t="s">
        <v>3</v>
      </c>
      <c r="D10" s="26">
        <v>411</v>
      </c>
      <c r="E10" s="4"/>
      <c r="F10" s="2" t="s">
        <v>3</v>
      </c>
      <c r="G10" s="26">
        <v>380</v>
      </c>
      <c r="H10" s="4" t="s">
        <v>3</v>
      </c>
      <c r="I10" s="2"/>
      <c r="J10" s="2" t="s">
        <v>3</v>
      </c>
      <c r="K10" s="26">
        <v>1590</v>
      </c>
      <c r="L10" s="4"/>
      <c r="M10" s="2" t="s">
        <v>3</v>
      </c>
      <c r="N10" s="26">
        <v>316</v>
      </c>
      <c r="O10" s="4" t="s">
        <v>3</v>
      </c>
    </row>
    <row r="11" spans="1:15" s="27" customFormat="1" ht="12.75" customHeight="1">
      <c r="A11" s="11" t="s">
        <v>9</v>
      </c>
      <c r="B11" s="2"/>
      <c r="C11" s="2" t="s">
        <v>3</v>
      </c>
      <c r="D11" s="26">
        <v>43652</v>
      </c>
      <c r="E11" s="4"/>
      <c r="F11" s="2" t="s">
        <v>3</v>
      </c>
      <c r="G11" s="26">
        <v>39837</v>
      </c>
      <c r="H11" s="4" t="s">
        <v>3</v>
      </c>
      <c r="I11" s="2"/>
      <c r="J11" s="2" t="s">
        <v>3</v>
      </c>
      <c r="K11" s="26">
        <v>171308</v>
      </c>
      <c r="L11" s="4"/>
      <c r="M11" s="2" t="s">
        <v>3</v>
      </c>
      <c r="N11" s="26">
        <v>153789</v>
      </c>
      <c r="O11" s="4" t="s">
        <v>3</v>
      </c>
    </row>
    <row r="12" spans="1:15" s="25" customFormat="1" ht="12.75" customHeight="1">
      <c r="A12" s="11" t="s">
        <v>146</v>
      </c>
      <c r="B12" s="2"/>
      <c r="C12" s="2"/>
      <c r="D12" s="26">
        <v>5328</v>
      </c>
      <c r="E12" s="4"/>
      <c r="F12" s="2"/>
      <c r="G12" s="26">
        <v>2717</v>
      </c>
      <c r="H12" s="4"/>
      <c r="I12" s="2"/>
      <c r="J12" s="2"/>
      <c r="K12" s="26">
        <v>16509</v>
      </c>
      <c r="L12" s="4"/>
      <c r="M12" s="2"/>
      <c r="N12" s="26">
        <v>13025</v>
      </c>
      <c r="O12" s="4"/>
    </row>
    <row r="13" spans="1:15" s="27" customFormat="1" ht="12.75" customHeight="1">
      <c r="A13" s="11" t="s">
        <v>14</v>
      </c>
      <c r="B13" s="2"/>
      <c r="C13" s="2" t="s">
        <v>3</v>
      </c>
      <c r="D13" s="26">
        <v>43510</v>
      </c>
      <c r="E13" s="4"/>
      <c r="F13" s="2" t="s">
        <v>3</v>
      </c>
      <c r="G13" s="26">
        <v>16176</v>
      </c>
      <c r="H13" s="4" t="s">
        <v>3</v>
      </c>
      <c r="I13" s="2"/>
      <c r="J13" s="2" t="s">
        <v>3</v>
      </c>
      <c r="K13" s="26">
        <v>96875</v>
      </c>
      <c r="L13" s="4"/>
      <c r="M13" s="2" t="s">
        <v>3</v>
      </c>
      <c r="N13" s="26">
        <v>56074</v>
      </c>
      <c r="O13" s="4" t="s">
        <v>3</v>
      </c>
    </row>
    <row r="14" spans="1:15" s="25" customFormat="1" ht="12.75" customHeight="1">
      <c r="A14" s="11" t="s">
        <v>147</v>
      </c>
      <c r="B14" s="2"/>
      <c r="C14" s="2" t="s">
        <v>3</v>
      </c>
      <c r="D14" s="26">
        <v>40</v>
      </c>
      <c r="E14" s="4"/>
      <c r="F14" s="2"/>
      <c r="G14" s="26">
        <v>442</v>
      </c>
      <c r="H14" s="4" t="s">
        <v>3</v>
      </c>
      <c r="I14" s="2"/>
      <c r="J14" s="2" t="s">
        <v>3</v>
      </c>
      <c r="K14" s="26">
        <v>-4702</v>
      </c>
      <c r="L14" s="4"/>
      <c r="M14" s="2"/>
      <c r="N14" s="26">
        <v>6279</v>
      </c>
      <c r="O14" s="4" t="s">
        <v>3</v>
      </c>
    </row>
    <row r="15" spans="1:15" s="25" customFormat="1" ht="12.75" customHeight="1">
      <c r="A15" s="11" t="s">
        <v>139</v>
      </c>
      <c r="B15" s="2"/>
      <c r="C15" s="4"/>
      <c r="D15" s="24">
        <v>-12745</v>
      </c>
      <c r="E15" s="4"/>
      <c r="F15" s="4"/>
      <c r="G15" s="24">
        <v>-11425</v>
      </c>
      <c r="H15" s="4"/>
      <c r="I15" s="2"/>
      <c r="J15" s="4"/>
      <c r="K15" s="24">
        <v>-12745</v>
      </c>
      <c r="L15" s="4"/>
      <c r="M15" s="4"/>
      <c r="N15" s="24">
        <v>-11425</v>
      </c>
      <c r="O15" s="4"/>
    </row>
    <row r="16" spans="1:15" s="25" customFormat="1" ht="12.75" customHeight="1" thickBot="1">
      <c r="A16" s="11" t="s">
        <v>36</v>
      </c>
      <c r="B16" s="2"/>
      <c r="C16" s="30" t="s">
        <v>2</v>
      </c>
      <c r="D16" s="31">
        <f>SUM(D8:D15)</f>
        <v>140088</v>
      </c>
      <c r="E16" s="4"/>
      <c r="F16" s="30" t="s">
        <v>2</v>
      </c>
      <c r="G16" s="31">
        <f>SUM(G8:G15)</f>
        <v>114576</v>
      </c>
      <c r="H16" s="4" t="s">
        <v>3</v>
      </c>
      <c r="I16" s="2"/>
      <c r="J16" s="30" t="s">
        <v>2</v>
      </c>
      <c r="K16" s="31">
        <f>SUM(K8:K15)</f>
        <v>547016</v>
      </c>
      <c r="L16" s="4"/>
      <c r="M16" s="30" t="s">
        <v>2</v>
      </c>
      <c r="N16" s="31">
        <f>SUM(N8:N15)</f>
        <v>436448</v>
      </c>
      <c r="O16" s="4" t="s">
        <v>3</v>
      </c>
    </row>
    <row r="17" spans="1:15" s="27" customFormat="1" ht="12.75" customHeight="1" thickTop="1">
      <c r="A17" s="11" t="s">
        <v>67</v>
      </c>
      <c r="B17" s="2"/>
      <c r="C17" s="4"/>
      <c r="D17" s="24">
        <v>-43652</v>
      </c>
      <c r="E17" s="4"/>
      <c r="F17" s="4"/>
      <c r="G17" s="24">
        <v>-39837</v>
      </c>
      <c r="H17" s="4"/>
      <c r="I17" s="2"/>
      <c r="J17" s="4"/>
      <c r="K17" s="24">
        <v>-171308</v>
      </c>
      <c r="L17" s="4"/>
      <c r="M17" s="4"/>
      <c r="N17" s="24">
        <v>-153789</v>
      </c>
      <c r="O17" s="4"/>
    </row>
    <row r="18" spans="1:15" s="27" customFormat="1" ht="12.75" customHeight="1">
      <c r="A18" s="11" t="s">
        <v>166</v>
      </c>
      <c r="B18" s="2"/>
      <c r="C18" s="4"/>
      <c r="D18" s="24">
        <v>31781</v>
      </c>
      <c r="E18" s="4"/>
      <c r="F18" s="4"/>
      <c r="G18" s="24">
        <v>28824</v>
      </c>
      <c r="H18" s="4"/>
      <c r="I18" s="2"/>
      <c r="J18" s="4"/>
      <c r="K18" s="24">
        <v>124580</v>
      </c>
      <c r="L18" s="4"/>
      <c r="M18" s="4"/>
      <c r="N18" s="24">
        <v>110187</v>
      </c>
      <c r="O18" s="4"/>
    </row>
    <row r="19" spans="1:15" s="25" customFormat="1" ht="12.75" customHeight="1" thickBot="1">
      <c r="A19" s="11" t="s">
        <v>68</v>
      </c>
      <c r="B19" s="2"/>
      <c r="C19" s="30" t="s">
        <v>2</v>
      </c>
      <c r="D19" s="31">
        <f>SUM(D16:D18)</f>
        <v>128217</v>
      </c>
      <c r="E19" s="4"/>
      <c r="F19" s="30" t="s">
        <v>2</v>
      </c>
      <c r="G19" s="31">
        <f>SUM(G16:G18)</f>
        <v>103563</v>
      </c>
      <c r="H19" s="4"/>
      <c r="I19" s="2"/>
      <c r="J19" s="30" t="s">
        <v>2</v>
      </c>
      <c r="K19" s="31">
        <f>SUM(K16:K18)</f>
        <v>500288</v>
      </c>
      <c r="L19" s="4"/>
      <c r="M19" s="30" t="s">
        <v>2</v>
      </c>
      <c r="N19" s="31">
        <f>SUM(N16:N18)</f>
        <v>392846</v>
      </c>
      <c r="O19" s="4"/>
    </row>
    <row r="20" spans="1:15" s="25" customFormat="1" ht="12.75" customHeight="1" thickTop="1">
      <c r="A20" s="44" t="s">
        <v>125</v>
      </c>
      <c r="B20" s="2"/>
      <c r="C20" s="4"/>
      <c r="D20" s="34">
        <v>50.6</v>
      </c>
      <c r="E20" s="4" t="s">
        <v>21</v>
      </c>
      <c r="F20" s="4"/>
      <c r="G20" s="34">
        <v>49.2</v>
      </c>
      <c r="H20" s="4" t="s">
        <v>69</v>
      </c>
      <c r="I20" s="2"/>
      <c r="J20" s="4"/>
      <c r="K20" s="34">
        <v>50.8</v>
      </c>
      <c r="L20" s="4" t="s">
        <v>21</v>
      </c>
      <c r="M20" s="4"/>
      <c r="N20" s="34">
        <v>48.9</v>
      </c>
      <c r="O20" s="4" t="s">
        <v>69</v>
      </c>
    </row>
    <row r="21" spans="1:15" s="25" customFormat="1" ht="12.75" customHeight="1">
      <c r="A21" s="44" t="s">
        <v>126</v>
      </c>
      <c r="B21" s="2"/>
      <c r="C21" s="4"/>
      <c r="D21" s="34">
        <v>46.3</v>
      </c>
      <c r="E21" s="4" t="s">
        <v>21</v>
      </c>
      <c r="F21" s="4"/>
      <c r="G21" s="34">
        <v>44.4</v>
      </c>
      <c r="H21" s="4" t="s">
        <v>69</v>
      </c>
      <c r="I21" s="2"/>
      <c r="J21" s="4"/>
      <c r="K21" s="34">
        <v>46.5</v>
      </c>
      <c r="L21" s="4" t="s">
        <v>21</v>
      </c>
      <c r="M21" s="4"/>
      <c r="N21" s="34">
        <v>44</v>
      </c>
      <c r="O21" s="4" t="s">
        <v>69</v>
      </c>
    </row>
    <row r="22" spans="1:15">
      <c r="A22" s="70"/>
      <c r="B22" s="71"/>
      <c r="C22" s="124"/>
      <c r="D22" s="73"/>
      <c r="E22" s="4"/>
      <c r="F22" s="4"/>
      <c r="G22" s="73"/>
      <c r="H22" s="4"/>
      <c r="I22" s="7"/>
      <c r="J22" s="124"/>
      <c r="K22" s="73"/>
      <c r="L22" s="4"/>
      <c r="M22" s="4"/>
      <c r="N22" s="73"/>
      <c r="O22" s="4"/>
    </row>
    <row r="23" spans="1:15">
      <c r="D23" s="125"/>
      <c r="G23" s="125"/>
      <c r="K23" s="125"/>
      <c r="N23" s="125"/>
    </row>
    <row r="24" spans="1:15">
      <c r="D24" s="125"/>
      <c r="G24" s="125"/>
      <c r="K24" s="125"/>
      <c r="N24" s="125"/>
    </row>
  </sheetData>
  <mergeCells count="7">
    <mergeCell ref="J5:N5"/>
    <mergeCell ref="M6:N6"/>
    <mergeCell ref="C7:N7"/>
    <mergeCell ref="J6:K6"/>
    <mergeCell ref="F6:G6"/>
    <mergeCell ref="C6:D6"/>
    <mergeCell ref="C5:G5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3"/>
  <sheetViews>
    <sheetView zoomScale="130" zoomScaleNormal="130" workbookViewId="0">
      <selection activeCell="I6" sqref="I6:M6"/>
    </sheetView>
  </sheetViews>
  <sheetFormatPr defaultRowHeight="9"/>
  <cols>
    <col min="1" max="1" width="37.7109375" style="6" customWidth="1"/>
    <col min="2" max="3" width="1.7109375" style="3" customWidth="1"/>
    <col min="4" max="4" width="10.7109375" style="6" customWidth="1"/>
    <col min="5" max="5" width="1.28515625" style="58" customWidth="1"/>
    <col min="6" max="6" width="1.7109375" style="3" customWidth="1"/>
    <col min="7" max="7" width="11" style="6" customWidth="1"/>
    <col min="8" max="9" width="1.7109375" style="3" customWidth="1"/>
    <col min="10" max="10" width="10.7109375" style="6" customWidth="1"/>
    <col min="11" max="11" width="1.28515625" style="58" customWidth="1"/>
    <col min="12" max="12" width="1.7109375" style="3" customWidth="1"/>
    <col min="13" max="13" width="11" style="6" customWidth="1"/>
    <col min="14" max="16384" width="9.140625" style="6"/>
  </cols>
  <sheetData>
    <row r="1" spans="1:13" ht="15.75">
      <c r="A1" s="16" t="s">
        <v>95</v>
      </c>
      <c r="E1" s="3"/>
      <c r="F1" s="58"/>
      <c r="K1" s="3"/>
      <c r="L1" s="58"/>
    </row>
    <row r="2" spans="1:13" ht="25.5">
      <c r="A2" s="18" t="s">
        <v>99</v>
      </c>
      <c r="E2" s="3"/>
      <c r="F2" s="58"/>
      <c r="K2" s="3"/>
      <c r="L2" s="58"/>
    </row>
    <row r="3" spans="1:13" s="20" customFormat="1" ht="12">
      <c r="A3" s="249" t="s">
        <v>168</v>
      </c>
      <c r="B3" s="21" t="s">
        <v>0</v>
      </c>
      <c r="C3" s="3"/>
      <c r="D3" s="60"/>
      <c r="E3" s="10" t="s">
        <v>1</v>
      </c>
      <c r="F3" s="58"/>
      <c r="G3" s="60"/>
      <c r="H3" s="21" t="s">
        <v>0</v>
      </c>
      <c r="I3" s="3"/>
      <c r="J3" s="60"/>
      <c r="K3" s="10" t="s">
        <v>1</v>
      </c>
      <c r="L3" s="58"/>
      <c r="M3" s="60"/>
    </row>
    <row r="4" spans="1:13">
      <c r="A4" s="61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s="20" customFormat="1">
      <c r="A5" s="67" t="s">
        <v>161</v>
      </c>
      <c r="B5" s="21"/>
      <c r="C5" s="192"/>
      <c r="D5" s="192"/>
      <c r="E5" s="10"/>
      <c r="F5" s="192"/>
      <c r="G5" s="192"/>
      <c r="H5" s="21"/>
      <c r="I5" s="192"/>
      <c r="J5" s="192"/>
      <c r="K5" s="10"/>
      <c r="L5" s="192"/>
      <c r="M5" s="192"/>
    </row>
    <row r="6" spans="1:13" s="20" customFormat="1">
      <c r="A6" s="22"/>
      <c r="B6" s="21"/>
      <c r="C6" s="257" t="s">
        <v>173</v>
      </c>
      <c r="D6" s="257"/>
      <c r="E6" s="257"/>
      <c r="F6" s="257"/>
      <c r="G6" s="257"/>
      <c r="H6" s="21"/>
      <c r="I6" s="257" t="s">
        <v>174</v>
      </c>
      <c r="J6" s="257"/>
      <c r="K6" s="257"/>
      <c r="L6" s="257"/>
      <c r="M6" s="257"/>
    </row>
    <row r="7" spans="1:13" s="20" customFormat="1">
      <c r="A7" s="8"/>
      <c r="B7" s="21" t="s">
        <v>0</v>
      </c>
      <c r="C7" s="258">
        <v>2021</v>
      </c>
      <c r="D7" s="258"/>
      <c r="E7" s="21" t="s">
        <v>0</v>
      </c>
      <c r="F7" s="258">
        <v>2020</v>
      </c>
      <c r="G7" s="258"/>
      <c r="H7" s="21" t="s">
        <v>0</v>
      </c>
      <c r="I7" s="258">
        <v>2021</v>
      </c>
      <c r="J7" s="258"/>
      <c r="K7" s="21" t="s">
        <v>0</v>
      </c>
      <c r="L7" s="258">
        <v>2020</v>
      </c>
      <c r="M7" s="258"/>
    </row>
    <row r="8" spans="1:13" s="25" customFormat="1" ht="9.75" thickBot="1">
      <c r="A8" s="35" t="s">
        <v>148</v>
      </c>
      <c r="B8" s="4"/>
      <c r="C8" s="173" t="s">
        <v>2</v>
      </c>
      <c r="D8" s="45">
        <v>0.23</v>
      </c>
      <c r="E8" s="46"/>
      <c r="F8" s="32" t="s">
        <v>2</v>
      </c>
      <c r="G8" s="45">
        <v>0.28000000000000003</v>
      </c>
      <c r="H8" s="4"/>
      <c r="I8" s="173" t="s">
        <v>2</v>
      </c>
      <c r="J8" s="45">
        <v>1.0900000000000001</v>
      </c>
      <c r="K8" s="46"/>
      <c r="L8" s="32" t="s">
        <v>2</v>
      </c>
      <c r="M8" s="45">
        <v>0.88</v>
      </c>
    </row>
    <row r="9" spans="1:13" s="25" customFormat="1" ht="12.75" customHeight="1" thickTop="1">
      <c r="A9" s="36" t="s">
        <v>45</v>
      </c>
      <c r="B9" s="2"/>
      <c r="C9" s="2" t="s">
        <v>2</v>
      </c>
      <c r="D9" s="47">
        <v>48890</v>
      </c>
      <c r="E9" s="46"/>
      <c r="F9" s="4" t="s">
        <v>164</v>
      </c>
      <c r="G9" s="47">
        <v>55060</v>
      </c>
      <c r="H9" s="2"/>
      <c r="I9" s="2" t="s">
        <v>2</v>
      </c>
      <c r="J9" s="47">
        <v>226828</v>
      </c>
      <c r="K9" s="46"/>
      <c r="L9" s="4" t="s">
        <v>164</v>
      </c>
      <c r="M9" s="47">
        <v>166296</v>
      </c>
    </row>
    <row r="10" spans="1:13" s="25" customFormat="1" ht="12.75" customHeight="1">
      <c r="A10" s="36" t="s">
        <v>149</v>
      </c>
      <c r="B10" s="2"/>
      <c r="C10" s="28" t="s">
        <v>3</v>
      </c>
      <c r="D10" s="48">
        <v>11115</v>
      </c>
      <c r="E10" s="46"/>
      <c r="F10" s="28" t="s">
        <v>3</v>
      </c>
      <c r="G10" s="48">
        <v>11389</v>
      </c>
      <c r="H10" s="2"/>
      <c r="I10" s="28" t="s">
        <v>3</v>
      </c>
      <c r="J10" s="48">
        <v>46280</v>
      </c>
      <c r="K10" s="46"/>
      <c r="L10" s="28" t="s">
        <v>3</v>
      </c>
      <c r="M10" s="48">
        <v>52094</v>
      </c>
    </row>
    <row r="11" spans="1:13" s="25" customFormat="1">
      <c r="A11" s="36" t="s">
        <v>15</v>
      </c>
      <c r="B11" s="4"/>
      <c r="C11" s="4"/>
      <c r="D11" s="47">
        <f>SUM(D9:D10)</f>
        <v>60005</v>
      </c>
      <c r="E11" s="46"/>
      <c r="F11" s="4"/>
      <c r="G11" s="47">
        <f>SUM(G9:G10)</f>
        <v>66449</v>
      </c>
      <c r="H11" s="4"/>
      <c r="I11" s="4"/>
      <c r="J11" s="47">
        <f>SUM(J9:J10)</f>
        <v>273108</v>
      </c>
      <c r="K11" s="46"/>
      <c r="L11" s="4"/>
      <c r="M11" s="47">
        <f>SUM(M9:M10)</f>
        <v>218390</v>
      </c>
    </row>
    <row r="12" spans="1:13" s="25" customFormat="1">
      <c r="A12" s="36" t="s">
        <v>14</v>
      </c>
      <c r="B12" s="2"/>
      <c r="C12" s="2"/>
      <c r="D12" s="47">
        <v>43510</v>
      </c>
      <c r="E12" s="46"/>
      <c r="F12" s="4"/>
      <c r="G12" s="47">
        <v>16176</v>
      </c>
      <c r="H12" s="2"/>
      <c r="I12" s="2"/>
      <c r="J12" s="47">
        <v>96875</v>
      </c>
      <c r="K12" s="46"/>
      <c r="L12" s="4"/>
      <c r="M12" s="47">
        <v>56074</v>
      </c>
    </row>
    <row r="13" spans="1:13" s="25" customFormat="1">
      <c r="A13" s="36" t="s">
        <v>145</v>
      </c>
      <c r="B13" s="2"/>
      <c r="C13" s="2"/>
      <c r="D13" s="47">
        <v>-113</v>
      </c>
      <c r="E13" s="46"/>
      <c r="F13" s="4"/>
      <c r="G13" s="47">
        <v>0</v>
      </c>
      <c r="H13" s="2"/>
      <c r="I13" s="2"/>
      <c r="J13" s="47">
        <v>5073</v>
      </c>
      <c r="K13" s="46"/>
      <c r="L13" s="4"/>
      <c r="M13" s="47">
        <v>0</v>
      </c>
    </row>
    <row r="14" spans="1:13" s="27" customFormat="1">
      <c r="A14" s="36" t="s">
        <v>167</v>
      </c>
      <c r="B14" s="2"/>
      <c r="C14" s="4" t="s">
        <v>3</v>
      </c>
      <c r="D14" s="47">
        <v>31781</v>
      </c>
      <c r="E14" s="46"/>
      <c r="F14" s="4"/>
      <c r="G14" s="47">
        <v>28824</v>
      </c>
      <c r="H14" s="2"/>
      <c r="I14" s="4"/>
      <c r="J14" s="47">
        <v>124580</v>
      </c>
      <c r="K14" s="46"/>
      <c r="L14" s="4"/>
      <c r="M14" s="47">
        <v>110187</v>
      </c>
    </row>
    <row r="15" spans="1:13" s="27" customFormat="1">
      <c r="A15" s="36" t="s">
        <v>146</v>
      </c>
      <c r="B15" s="2"/>
      <c r="C15" s="4" t="s">
        <v>3</v>
      </c>
      <c r="D15" s="47">
        <v>5328</v>
      </c>
      <c r="E15" s="46"/>
      <c r="F15" s="4"/>
      <c r="G15" s="47">
        <v>2717</v>
      </c>
      <c r="H15" s="2"/>
      <c r="I15" s="4"/>
      <c r="J15" s="47">
        <v>16509</v>
      </c>
      <c r="K15" s="46"/>
      <c r="L15" s="4"/>
      <c r="M15" s="47">
        <v>13025</v>
      </c>
    </row>
    <row r="16" spans="1:13" s="27" customFormat="1">
      <c r="A16" s="36" t="s">
        <v>147</v>
      </c>
      <c r="B16" s="2"/>
      <c r="C16" s="4"/>
      <c r="D16" s="47">
        <v>40</v>
      </c>
      <c r="E16" s="46"/>
      <c r="F16" s="4"/>
      <c r="G16" s="47">
        <v>442</v>
      </c>
      <c r="H16" s="2"/>
      <c r="I16" s="4"/>
      <c r="J16" s="47">
        <v>-4702</v>
      </c>
      <c r="K16" s="46"/>
      <c r="L16" s="4"/>
      <c r="M16" s="47">
        <v>6279</v>
      </c>
    </row>
    <row r="17" spans="1:13" s="27" customFormat="1">
      <c r="A17" s="36" t="s">
        <v>139</v>
      </c>
      <c r="B17" s="2"/>
      <c r="C17" s="4"/>
      <c r="D17" s="47">
        <v>-12745</v>
      </c>
      <c r="E17" s="46"/>
      <c r="F17" s="4"/>
      <c r="G17" s="47">
        <v>-11425</v>
      </c>
      <c r="H17" s="2"/>
      <c r="I17" s="4"/>
      <c r="J17" s="47">
        <v>-12745</v>
      </c>
      <c r="K17" s="46"/>
      <c r="L17" s="4"/>
      <c r="M17" s="47">
        <v>-11425</v>
      </c>
    </row>
    <row r="18" spans="1:13" s="25" customFormat="1">
      <c r="A18" s="36" t="s">
        <v>37</v>
      </c>
      <c r="B18" s="2"/>
      <c r="C18" s="4"/>
      <c r="D18" s="49">
        <f>SUM(D11:D17)</f>
        <v>127806</v>
      </c>
      <c r="E18" s="46"/>
      <c r="F18" s="4"/>
      <c r="G18" s="49">
        <f>SUM(G11:G17)</f>
        <v>103183</v>
      </c>
      <c r="H18" s="2"/>
      <c r="I18" s="4"/>
      <c r="J18" s="49">
        <f>SUM(J11:J17)</f>
        <v>498698</v>
      </c>
      <c r="K18" s="46"/>
      <c r="L18" s="4"/>
      <c r="M18" s="49">
        <f>SUM(M11:M17)</f>
        <v>392530</v>
      </c>
    </row>
    <row r="19" spans="1:13" s="25" customFormat="1">
      <c r="A19" s="36" t="s">
        <v>150</v>
      </c>
      <c r="B19" s="2"/>
      <c r="C19" s="4"/>
      <c r="D19" s="47">
        <v>-28117</v>
      </c>
      <c r="E19" s="46"/>
      <c r="F19" s="4"/>
      <c r="G19" s="47">
        <v>-22700</v>
      </c>
      <c r="H19" s="2"/>
      <c r="I19" s="4"/>
      <c r="J19" s="47">
        <v>-109713</v>
      </c>
      <c r="K19" s="46"/>
      <c r="L19" s="4"/>
      <c r="M19" s="47">
        <v>-86357</v>
      </c>
    </row>
    <row r="20" spans="1:13" s="25" customFormat="1" ht="9.75" thickBot="1">
      <c r="A20" s="36" t="s">
        <v>38</v>
      </c>
      <c r="B20" s="4"/>
      <c r="C20" s="30" t="s">
        <v>2</v>
      </c>
      <c r="D20" s="50">
        <f>D18+D19</f>
        <v>99689</v>
      </c>
      <c r="E20" s="46" t="s">
        <v>3</v>
      </c>
      <c r="F20" s="30" t="s">
        <v>2</v>
      </c>
      <c r="G20" s="50">
        <f>G18+G19</f>
        <v>80483</v>
      </c>
      <c r="H20" s="4"/>
      <c r="I20" s="30" t="s">
        <v>2</v>
      </c>
      <c r="J20" s="50">
        <f>J18+J19</f>
        <v>388985</v>
      </c>
      <c r="K20" s="46" t="s">
        <v>3</v>
      </c>
      <c r="L20" s="30" t="s">
        <v>2</v>
      </c>
      <c r="M20" s="50">
        <f>M18+M19</f>
        <v>306173</v>
      </c>
    </row>
    <row r="21" spans="1:13" s="25" customFormat="1" ht="10.5" thickTop="1" thickBot="1">
      <c r="A21" s="35" t="s">
        <v>39</v>
      </c>
      <c r="B21" s="4"/>
      <c r="C21" s="37" t="s">
        <v>2</v>
      </c>
      <c r="D21" s="45">
        <v>0.42</v>
      </c>
      <c r="E21" s="46"/>
      <c r="F21" s="37" t="s">
        <v>2</v>
      </c>
      <c r="G21" s="45">
        <v>0.34</v>
      </c>
      <c r="H21" s="4"/>
      <c r="I21" s="37" t="s">
        <v>2</v>
      </c>
      <c r="J21" s="45">
        <v>1.63</v>
      </c>
      <c r="K21" s="46"/>
      <c r="L21" s="37" t="s">
        <v>2</v>
      </c>
      <c r="M21" s="45">
        <v>1.31</v>
      </c>
    </row>
    <row r="22" spans="1:13" ht="9.75" thickTop="1">
      <c r="A22" s="126"/>
      <c r="B22" s="71"/>
      <c r="C22" s="124"/>
      <c r="D22" s="73"/>
      <c r="E22" s="4"/>
      <c r="F22" s="4"/>
      <c r="G22" s="73"/>
      <c r="H22" s="71"/>
      <c r="I22" s="124"/>
      <c r="J22" s="73"/>
      <c r="K22" s="4"/>
      <c r="L22" s="4"/>
      <c r="M22" s="73"/>
    </row>
    <row r="23" spans="1:13">
      <c r="A23" s="70"/>
      <c r="B23" s="71"/>
      <c r="C23" s="71"/>
      <c r="D23" s="73"/>
      <c r="E23" s="4"/>
      <c r="F23" s="4"/>
      <c r="G23" s="73"/>
      <c r="H23" s="71"/>
      <c r="I23" s="71"/>
      <c r="J23" s="73"/>
      <c r="K23" s="4"/>
      <c r="L23" s="4"/>
      <c r="M23" s="73"/>
    </row>
  </sheetData>
  <mergeCells count="6">
    <mergeCell ref="I6:M6"/>
    <mergeCell ref="I7:J7"/>
    <mergeCell ref="L7:M7"/>
    <mergeCell ref="F7:G7"/>
    <mergeCell ref="C7:D7"/>
    <mergeCell ref="C6:G6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="130" zoomScaleNormal="130" workbookViewId="0">
      <selection activeCell="I5" sqref="I5:M5"/>
    </sheetView>
  </sheetViews>
  <sheetFormatPr defaultRowHeight="9"/>
  <cols>
    <col min="1" max="1" width="53.85546875" style="6" customWidth="1"/>
    <col min="2" max="3" width="1.7109375" style="3" customWidth="1"/>
    <col min="4" max="4" width="11.7109375" style="6" customWidth="1"/>
    <col min="5" max="5" width="1.42578125" style="3" customWidth="1"/>
    <col min="6" max="6" width="1.7109375" style="3" customWidth="1"/>
    <col min="7" max="7" width="11.7109375" style="6" customWidth="1"/>
    <col min="8" max="8" width="0.5703125" style="3" customWidth="1"/>
    <col min="9" max="9" width="1.7109375" style="3" customWidth="1"/>
    <col min="10" max="10" width="11.7109375" style="6" customWidth="1"/>
    <col min="11" max="11" width="1" style="3" customWidth="1"/>
    <col min="12" max="12" width="1.7109375" style="3" customWidth="1"/>
    <col min="13" max="13" width="11.7109375" style="6" customWidth="1"/>
    <col min="14" max="16384" width="9.140625" style="6"/>
  </cols>
  <sheetData>
    <row r="1" spans="1:13" ht="15.75">
      <c r="A1" s="16" t="s">
        <v>95</v>
      </c>
      <c r="F1" s="58"/>
      <c r="L1" s="58"/>
    </row>
    <row r="2" spans="1:13" ht="25.5">
      <c r="A2" s="18" t="s">
        <v>100</v>
      </c>
      <c r="F2" s="58"/>
      <c r="L2" s="58"/>
    </row>
    <row r="3" spans="1:13" s="20" customFormat="1" ht="10.5" customHeight="1">
      <c r="A3" s="251" t="s">
        <v>168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>
      <c r="C4" s="192"/>
      <c r="D4" s="192"/>
      <c r="F4" s="192"/>
      <c r="G4" s="192"/>
      <c r="I4" s="192"/>
      <c r="J4" s="192"/>
      <c r="L4" s="192"/>
      <c r="M4" s="192"/>
    </row>
    <row r="5" spans="1:13">
      <c r="A5" s="8"/>
      <c r="B5" s="2"/>
      <c r="C5" s="257" t="s">
        <v>173</v>
      </c>
      <c r="D5" s="257"/>
      <c r="E5" s="257"/>
      <c r="F5" s="257"/>
      <c r="G5" s="257"/>
      <c r="H5" s="2"/>
      <c r="I5" s="257" t="s">
        <v>174</v>
      </c>
      <c r="J5" s="257"/>
      <c r="K5" s="257"/>
      <c r="L5" s="257"/>
      <c r="M5" s="257"/>
    </row>
    <row r="6" spans="1:13" s="38" customFormat="1">
      <c r="A6" s="9"/>
      <c r="B6" s="10" t="s">
        <v>0</v>
      </c>
      <c r="C6" s="258">
        <v>2021</v>
      </c>
      <c r="D6" s="258"/>
      <c r="E6" s="21" t="s">
        <v>0</v>
      </c>
      <c r="F6" s="258">
        <v>2020</v>
      </c>
      <c r="G6" s="258"/>
      <c r="H6" s="10" t="s">
        <v>0</v>
      </c>
      <c r="I6" s="258">
        <v>2021</v>
      </c>
      <c r="J6" s="258"/>
      <c r="K6" s="21" t="s">
        <v>0</v>
      </c>
      <c r="L6" s="258">
        <v>2020</v>
      </c>
      <c r="M6" s="258"/>
    </row>
    <row r="7" spans="1:13" s="25" customFormat="1" ht="10.35" customHeight="1">
      <c r="A7" s="39" t="s">
        <v>62</v>
      </c>
      <c r="B7" s="4"/>
      <c r="C7" s="4"/>
      <c r="D7" s="26">
        <v>208282322</v>
      </c>
      <c r="E7" s="4"/>
      <c r="F7" s="4"/>
      <c r="G7" s="26">
        <v>197745297</v>
      </c>
      <c r="H7" s="4"/>
      <c r="I7" s="4"/>
      <c r="J7" s="26">
        <v>207254840</v>
      </c>
      <c r="K7" s="4"/>
      <c r="L7" s="4"/>
      <c r="M7" s="26">
        <v>188223032</v>
      </c>
    </row>
    <row r="8" spans="1:13" s="25" customFormat="1" ht="10.35" customHeight="1">
      <c r="A8" s="39" t="s">
        <v>151</v>
      </c>
      <c r="B8" s="4"/>
      <c r="C8" s="4"/>
      <c r="D8" s="26">
        <v>30529403</v>
      </c>
      <c r="E8" s="4"/>
      <c r="F8" s="4"/>
      <c r="G8" s="26">
        <v>38176219</v>
      </c>
      <c r="H8" s="4"/>
      <c r="I8" s="4"/>
      <c r="J8" s="26">
        <v>30699577</v>
      </c>
      <c r="K8" s="4"/>
      <c r="L8" s="4"/>
      <c r="M8" s="26">
        <v>45828289</v>
      </c>
    </row>
    <row r="9" spans="1:13" s="25" customFormat="1" ht="9.75" thickBot="1">
      <c r="A9" s="39" t="s">
        <v>61</v>
      </c>
      <c r="B9" s="4"/>
      <c r="C9" s="30"/>
      <c r="D9" s="40">
        <f>SUM(D7:D8)</f>
        <v>238811725</v>
      </c>
      <c r="E9" s="4"/>
      <c r="F9" s="30"/>
      <c r="G9" s="40">
        <f>SUM(G7:G8)</f>
        <v>235921516</v>
      </c>
      <c r="H9" s="4"/>
      <c r="I9" s="30"/>
      <c r="J9" s="40">
        <f>SUM(J7:J8)</f>
        <v>237954417</v>
      </c>
      <c r="K9" s="4"/>
      <c r="L9" s="30"/>
      <c r="M9" s="40">
        <f>SUM(M7:M8)</f>
        <v>234051321</v>
      </c>
    </row>
    <row r="10" spans="1:13" s="25" customFormat="1" ht="10.5" thickTop="1" thickBot="1">
      <c r="A10" s="39" t="s">
        <v>70</v>
      </c>
      <c r="B10" s="4"/>
      <c r="C10" s="30" t="s">
        <v>2</v>
      </c>
      <c r="D10" s="40">
        <v>99689</v>
      </c>
      <c r="E10" s="4"/>
      <c r="F10" s="30" t="s">
        <v>2</v>
      </c>
      <c r="G10" s="40">
        <v>80483</v>
      </c>
      <c r="H10" s="4"/>
      <c r="I10" s="30" t="s">
        <v>2</v>
      </c>
      <c r="J10" s="40">
        <v>388985</v>
      </c>
      <c r="K10" s="4"/>
      <c r="L10" s="30" t="s">
        <v>2</v>
      </c>
      <c r="M10" s="40">
        <v>306173</v>
      </c>
    </row>
    <row r="11" spans="1:13" s="25" customFormat="1" ht="10.5" thickTop="1" thickBot="1">
      <c r="A11" s="39" t="s">
        <v>39</v>
      </c>
      <c r="B11" s="4"/>
      <c r="C11" s="32" t="s">
        <v>2</v>
      </c>
      <c r="D11" s="41">
        <v>0.42</v>
      </c>
      <c r="E11" s="4"/>
      <c r="F11" s="32" t="s">
        <v>2</v>
      </c>
      <c r="G11" s="41">
        <v>0.34</v>
      </c>
      <c r="H11" s="4"/>
      <c r="I11" s="32" t="s">
        <v>2</v>
      </c>
      <c r="J11" s="41">
        <v>1.63</v>
      </c>
      <c r="K11" s="4"/>
      <c r="L11" s="32" t="s">
        <v>2</v>
      </c>
      <c r="M11" s="41">
        <v>1.31</v>
      </c>
    </row>
    <row r="12" spans="1:13" ht="9.75" thickTop="1"/>
    <row r="13" spans="1:13">
      <c r="B13" s="6"/>
      <c r="C13" s="6"/>
      <c r="E13" s="6"/>
      <c r="F13" s="6"/>
      <c r="H13" s="6"/>
      <c r="I13" s="6"/>
      <c r="K13" s="6"/>
      <c r="L13" s="6"/>
    </row>
    <row r="14" spans="1:13">
      <c r="B14" s="6"/>
      <c r="C14" s="6"/>
      <c r="E14" s="6"/>
      <c r="F14" s="6"/>
      <c r="H14" s="6"/>
      <c r="I14" s="6"/>
      <c r="K14" s="6"/>
      <c r="L14" s="6"/>
    </row>
    <row r="24" spans="2:12">
      <c r="B24" s="6"/>
      <c r="C24" s="6"/>
      <c r="E24" s="6"/>
      <c r="F24" s="6"/>
      <c r="H24" s="6"/>
      <c r="I24" s="6"/>
      <c r="K24" s="6"/>
      <c r="L24" s="6"/>
    </row>
  </sheetData>
  <mergeCells count="6">
    <mergeCell ref="I6:J6"/>
    <mergeCell ref="L6:M6"/>
    <mergeCell ref="I5:M5"/>
    <mergeCell ref="C6:D6"/>
    <mergeCell ref="F6:G6"/>
    <mergeCell ref="C5:G5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40" zoomScaleNormal="140" workbookViewId="0">
      <selection activeCell="C6" sqref="C6:G6"/>
    </sheetView>
  </sheetViews>
  <sheetFormatPr defaultRowHeight="9"/>
  <cols>
    <col min="1" max="1" width="50.42578125" style="6" customWidth="1"/>
    <col min="2" max="2" width="1.7109375" style="3" customWidth="1"/>
    <col min="3" max="3" width="1.7109375" style="62" customWidth="1"/>
    <col min="4" max="4" width="10.28515625" style="6" customWidth="1"/>
    <col min="5" max="5" width="1.7109375" style="58" customWidth="1"/>
    <col min="6" max="6" width="1.7109375" style="62" customWidth="1"/>
    <col min="7" max="7" width="10.5703125" style="6" customWidth="1"/>
    <col min="8" max="8" width="1.85546875" style="3" customWidth="1"/>
    <col min="9" max="9" width="1.7109375" style="62" customWidth="1"/>
    <col min="10" max="10" width="10.28515625" style="6" customWidth="1"/>
    <col min="11" max="11" width="1.7109375" style="58" customWidth="1"/>
    <col min="12" max="12" width="1.7109375" style="62" customWidth="1"/>
    <col min="13" max="13" width="10.5703125" style="6" customWidth="1"/>
    <col min="14" max="16384" width="9.140625" style="6"/>
  </cols>
  <sheetData>
    <row r="1" spans="1:13" ht="15.75">
      <c r="A1" s="16" t="s">
        <v>95</v>
      </c>
      <c r="C1" s="3"/>
      <c r="E1" s="3"/>
      <c r="F1" s="58"/>
      <c r="I1" s="3"/>
      <c r="K1" s="3"/>
      <c r="L1" s="58"/>
    </row>
    <row r="2" spans="1:13" ht="12.75">
      <c r="A2" s="18" t="s">
        <v>60</v>
      </c>
      <c r="C2" s="3"/>
      <c r="E2" s="3"/>
      <c r="F2" s="58"/>
      <c r="I2" s="3"/>
      <c r="K2" s="3"/>
      <c r="L2" s="58"/>
    </row>
    <row r="3" spans="1:13" s="20" customFormat="1" ht="12">
      <c r="A3" s="249" t="s">
        <v>168</v>
      </c>
      <c r="B3" s="21" t="s">
        <v>0</v>
      </c>
      <c r="C3" s="3"/>
      <c r="D3" s="60"/>
      <c r="E3" s="10" t="s">
        <v>1</v>
      </c>
      <c r="F3" s="58"/>
      <c r="G3" s="60"/>
      <c r="H3" s="21" t="s">
        <v>0</v>
      </c>
      <c r="I3" s="3"/>
      <c r="J3" s="60"/>
      <c r="K3" s="10" t="s">
        <v>1</v>
      </c>
      <c r="L3" s="58"/>
      <c r="M3" s="60"/>
    </row>
    <row r="4" spans="1:13">
      <c r="B4" s="131"/>
      <c r="C4" s="131"/>
      <c r="D4" s="131"/>
      <c r="E4" s="131"/>
      <c r="F4" s="131"/>
      <c r="G4" s="131"/>
      <c r="I4" s="131"/>
      <c r="J4" s="131"/>
      <c r="K4" s="131"/>
      <c r="L4" s="131"/>
      <c r="M4" s="131"/>
    </row>
    <row r="5" spans="1:13" s="20" customFormat="1">
      <c r="A5" s="253" t="s">
        <v>162</v>
      </c>
      <c r="B5" s="21"/>
      <c r="C5" s="192"/>
      <c r="D5" s="192"/>
      <c r="E5" s="10"/>
      <c r="F5" s="192"/>
      <c r="G5" s="192"/>
      <c r="H5" s="10"/>
      <c r="I5" s="192"/>
      <c r="J5" s="192"/>
      <c r="K5" s="10"/>
      <c r="L5" s="192"/>
      <c r="M5" s="192"/>
    </row>
    <row r="6" spans="1:13" s="20" customFormat="1">
      <c r="A6" s="22"/>
      <c r="B6" s="21"/>
      <c r="C6" s="257" t="s">
        <v>173</v>
      </c>
      <c r="D6" s="257"/>
      <c r="E6" s="257"/>
      <c r="F6" s="257"/>
      <c r="G6" s="257"/>
      <c r="H6" s="10"/>
      <c r="I6" s="257" t="s">
        <v>174</v>
      </c>
      <c r="J6" s="257"/>
      <c r="K6" s="257"/>
      <c r="L6" s="257"/>
      <c r="M6" s="257"/>
    </row>
    <row r="7" spans="1:13" s="20" customFormat="1">
      <c r="A7" s="9" t="s">
        <v>60</v>
      </c>
      <c r="B7" s="21" t="s">
        <v>0</v>
      </c>
      <c r="C7" s="258">
        <v>2021</v>
      </c>
      <c r="D7" s="258"/>
      <c r="E7" s="21" t="s">
        <v>0</v>
      </c>
      <c r="F7" s="258">
        <v>2020</v>
      </c>
      <c r="G7" s="258"/>
      <c r="H7" s="10" t="s">
        <v>1</v>
      </c>
      <c r="I7" s="258">
        <v>2021</v>
      </c>
      <c r="J7" s="258"/>
      <c r="K7" s="21" t="s">
        <v>0</v>
      </c>
      <c r="L7" s="258">
        <v>2020</v>
      </c>
      <c r="M7" s="258"/>
    </row>
    <row r="8" spans="1:13" s="25" customFormat="1">
      <c r="A8" s="63" t="s">
        <v>46</v>
      </c>
      <c r="B8" s="2"/>
      <c r="C8" s="64" t="s">
        <v>2</v>
      </c>
      <c r="D8" s="65">
        <v>185702</v>
      </c>
      <c r="E8" s="4"/>
      <c r="F8" s="64" t="s">
        <v>2</v>
      </c>
      <c r="G8" s="65">
        <v>161496</v>
      </c>
      <c r="H8" s="4" t="s">
        <v>3</v>
      </c>
      <c r="I8" s="64" t="s">
        <v>2</v>
      </c>
      <c r="J8" s="65">
        <v>717619</v>
      </c>
      <c r="K8" s="4"/>
      <c r="L8" s="64" t="s">
        <v>2</v>
      </c>
      <c r="M8" s="65">
        <v>629304</v>
      </c>
    </row>
    <row r="9" spans="1:13" s="25" customFormat="1">
      <c r="A9" s="39" t="s">
        <v>145</v>
      </c>
      <c r="B9" s="2"/>
      <c r="C9" s="66"/>
      <c r="D9" s="24">
        <v>113</v>
      </c>
      <c r="E9" s="4"/>
      <c r="F9" s="66"/>
      <c r="G9" s="24">
        <v>0</v>
      </c>
      <c r="H9" s="4"/>
      <c r="I9" s="66"/>
      <c r="J9" s="24">
        <v>-5073</v>
      </c>
      <c r="K9" s="4"/>
      <c r="L9" s="66"/>
      <c r="M9" s="24">
        <v>0</v>
      </c>
    </row>
    <row r="10" spans="1:13" s="25" customFormat="1">
      <c r="A10" s="39" t="s">
        <v>167</v>
      </c>
      <c r="B10" s="2"/>
      <c r="C10" s="66" t="s">
        <v>3</v>
      </c>
      <c r="D10" s="24">
        <v>-31781</v>
      </c>
      <c r="E10" s="4"/>
      <c r="F10" s="66" t="s">
        <v>3</v>
      </c>
      <c r="G10" s="24">
        <v>-28824</v>
      </c>
      <c r="H10" s="4" t="s">
        <v>3</v>
      </c>
      <c r="I10" s="66" t="s">
        <v>3</v>
      </c>
      <c r="J10" s="24">
        <v>-124580</v>
      </c>
      <c r="K10" s="4"/>
      <c r="L10" s="66" t="s">
        <v>3</v>
      </c>
      <c r="M10" s="24">
        <v>-110187</v>
      </c>
    </row>
    <row r="11" spans="1:13" s="25" customFormat="1">
      <c r="A11" s="67" t="s">
        <v>146</v>
      </c>
      <c r="B11" s="2"/>
      <c r="C11" s="68" t="s">
        <v>3</v>
      </c>
      <c r="D11" s="26">
        <v>-5328</v>
      </c>
      <c r="E11" s="4"/>
      <c r="F11" s="68" t="s">
        <v>3</v>
      </c>
      <c r="G11" s="26">
        <v>-2717</v>
      </c>
      <c r="H11" s="4" t="s">
        <v>3</v>
      </c>
      <c r="I11" s="68" t="s">
        <v>3</v>
      </c>
      <c r="J11" s="26">
        <v>-16509</v>
      </c>
      <c r="K11" s="4"/>
      <c r="L11" s="68" t="s">
        <v>3</v>
      </c>
      <c r="M11" s="26">
        <v>-13025</v>
      </c>
    </row>
    <row r="12" spans="1:13" s="25" customFormat="1">
      <c r="A12" s="67" t="s">
        <v>147</v>
      </c>
      <c r="B12" s="2"/>
      <c r="C12" s="68" t="s">
        <v>3</v>
      </c>
      <c r="D12" s="26">
        <v>-40</v>
      </c>
      <c r="E12" s="4"/>
      <c r="F12" s="68" t="s">
        <v>3</v>
      </c>
      <c r="G12" s="26">
        <v>-442</v>
      </c>
      <c r="H12" s="4" t="s">
        <v>3</v>
      </c>
      <c r="I12" s="68" t="s">
        <v>3</v>
      </c>
      <c r="J12" s="26">
        <v>4702</v>
      </c>
      <c r="K12" s="4"/>
      <c r="L12" s="68" t="s">
        <v>3</v>
      </c>
      <c r="M12" s="26">
        <v>-6279</v>
      </c>
    </row>
    <row r="13" spans="1:13" s="25" customFormat="1" ht="9.75" thickBot="1">
      <c r="A13" s="8" t="s">
        <v>47</v>
      </c>
      <c r="B13" s="2"/>
      <c r="C13" s="69" t="s">
        <v>2</v>
      </c>
      <c r="D13" s="31">
        <f>SUM(D8:D12)</f>
        <v>148666</v>
      </c>
      <c r="E13" s="4"/>
      <c r="F13" s="69" t="s">
        <v>2</v>
      </c>
      <c r="G13" s="31">
        <f>SUM(G8:G12)</f>
        <v>129513</v>
      </c>
      <c r="H13" s="4" t="s">
        <v>3</v>
      </c>
      <c r="I13" s="69" t="s">
        <v>2</v>
      </c>
      <c r="J13" s="31">
        <f>SUM(J8:J12)</f>
        <v>576159</v>
      </c>
      <c r="K13" s="4"/>
      <c r="L13" s="69" t="s">
        <v>2</v>
      </c>
      <c r="M13" s="31">
        <f>SUM(M8:M12)</f>
        <v>499813</v>
      </c>
    </row>
    <row r="14" spans="1:13" ht="9.75" thickTop="1">
      <c r="A14" s="70"/>
      <c r="B14" s="71"/>
      <c r="C14" s="72"/>
      <c r="D14" s="73"/>
      <c r="E14" s="4"/>
      <c r="F14" s="66"/>
      <c r="G14" s="73"/>
      <c r="H14" s="4"/>
      <c r="I14" s="72"/>
      <c r="J14" s="73"/>
      <c r="K14" s="4"/>
      <c r="L14" s="66"/>
      <c r="M14" s="73"/>
    </row>
    <row r="15" spans="1:13">
      <c r="A15" s="70"/>
      <c r="B15" s="71"/>
      <c r="C15" s="74"/>
      <c r="D15" s="75"/>
      <c r="E15" s="4"/>
      <c r="F15" s="68"/>
      <c r="G15" s="75"/>
      <c r="H15" s="2"/>
      <c r="I15" s="74"/>
      <c r="J15" s="75"/>
      <c r="K15" s="4"/>
      <c r="L15" s="68"/>
      <c r="M15" s="75"/>
    </row>
    <row r="22" spans="2:12">
      <c r="B22" s="6"/>
      <c r="C22" s="20"/>
      <c r="E22" s="6"/>
      <c r="F22" s="20"/>
      <c r="H22" s="6"/>
      <c r="I22" s="20"/>
      <c r="K22" s="6"/>
      <c r="L22" s="20"/>
    </row>
    <row r="23" spans="2:12">
      <c r="B23" s="6"/>
      <c r="C23" s="20"/>
      <c r="E23" s="6"/>
      <c r="F23" s="20"/>
      <c r="H23" s="6"/>
      <c r="I23" s="20"/>
      <c r="K23" s="6"/>
      <c r="L23" s="20"/>
    </row>
    <row r="24" spans="2:12">
      <c r="B24" s="6"/>
      <c r="C24" s="20"/>
      <c r="E24" s="6"/>
      <c r="F24" s="20"/>
      <c r="H24" s="6"/>
      <c r="I24" s="20"/>
      <c r="K24" s="6"/>
      <c r="L24" s="20"/>
    </row>
    <row r="25" spans="2:12">
      <c r="B25" s="6"/>
      <c r="C25" s="20"/>
      <c r="E25" s="6"/>
      <c r="F25" s="20"/>
      <c r="H25" s="6"/>
      <c r="I25" s="20"/>
      <c r="K25" s="6"/>
      <c r="L25" s="20"/>
    </row>
  </sheetData>
  <mergeCells count="6">
    <mergeCell ref="I7:J7"/>
    <mergeCell ref="C7:D7"/>
    <mergeCell ref="F7:G7"/>
    <mergeCell ref="C6:G6"/>
    <mergeCell ref="I6:M6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6"/>
  <sheetViews>
    <sheetView zoomScale="120" zoomScaleNormal="120" zoomScaleSheetLayoutView="100" workbookViewId="0"/>
  </sheetViews>
  <sheetFormatPr defaultRowHeight="9"/>
  <cols>
    <col min="1" max="1" width="65.42578125" style="6" customWidth="1"/>
    <col min="2" max="2" width="1.7109375" style="3" customWidth="1"/>
    <col min="3" max="3" width="1.7109375" style="62" customWidth="1"/>
    <col min="4" max="4" width="12.85546875" style="6" customWidth="1"/>
    <col min="5" max="16384" width="9.140625" style="6"/>
  </cols>
  <sheetData>
    <row r="1" spans="1:5" ht="15.75">
      <c r="A1" s="16" t="s">
        <v>95</v>
      </c>
      <c r="B1" s="193"/>
      <c r="C1" s="193"/>
      <c r="D1" s="193"/>
    </row>
    <row r="2" spans="1:5" ht="12.75">
      <c r="A2" s="18" t="s">
        <v>101</v>
      </c>
      <c r="B2" s="193"/>
      <c r="C2" s="193"/>
      <c r="D2" s="193"/>
    </row>
    <row r="3" spans="1:5" s="20" customFormat="1" ht="12.75">
      <c r="A3" s="17" t="s">
        <v>168</v>
      </c>
      <c r="B3" s="193"/>
      <c r="C3" s="193"/>
      <c r="D3" s="193"/>
    </row>
    <row r="4" spans="1:5" s="20" customFormat="1">
      <c r="B4" s="193"/>
      <c r="C4" s="193"/>
      <c r="D4" s="193"/>
    </row>
    <row r="5" spans="1:5">
      <c r="A5" s="39" t="s">
        <v>162</v>
      </c>
      <c r="B5" s="193"/>
      <c r="C5" s="193"/>
      <c r="D5" s="193"/>
    </row>
    <row r="6" spans="1:5" s="20" customFormat="1" ht="9" customHeight="1">
      <c r="A6" s="22"/>
      <c r="B6" s="21"/>
      <c r="C6" s="261" t="s">
        <v>179</v>
      </c>
      <c r="D6" s="261"/>
    </row>
    <row r="7" spans="1:5" s="20" customFormat="1" ht="9" customHeight="1">
      <c r="B7" s="21"/>
      <c r="C7" s="261"/>
      <c r="D7" s="261"/>
    </row>
    <row r="8" spans="1:5" s="20" customFormat="1">
      <c r="A8" s="22" t="s">
        <v>101</v>
      </c>
      <c r="B8" s="21" t="s">
        <v>0</v>
      </c>
      <c r="C8" s="262"/>
      <c r="D8" s="262"/>
    </row>
    <row r="9" spans="1:5" s="25" customFormat="1">
      <c r="A9" s="63" t="s">
        <v>32</v>
      </c>
      <c r="B9" s="2"/>
      <c r="C9" s="64" t="s">
        <v>2</v>
      </c>
      <c r="D9" s="65">
        <v>578021</v>
      </c>
      <c r="E9" s="254"/>
    </row>
    <row r="10" spans="1:5" s="25" customFormat="1">
      <c r="A10" s="39" t="s">
        <v>33</v>
      </c>
      <c r="B10" s="4"/>
      <c r="C10" s="66"/>
      <c r="D10" s="24">
        <v>-34470</v>
      </c>
      <c r="E10" s="254"/>
    </row>
    <row r="11" spans="1:5" s="25" customFormat="1">
      <c r="A11" s="39" t="s">
        <v>34</v>
      </c>
      <c r="B11" s="2"/>
      <c r="C11" s="66"/>
      <c r="D11" s="24">
        <v>-16878</v>
      </c>
      <c r="E11" s="254"/>
    </row>
    <row r="12" spans="1:5" s="25" customFormat="1" ht="9.75" thickBot="1">
      <c r="A12" s="8" t="s">
        <v>35</v>
      </c>
      <c r="B12" s="2"/>
      <c r="C12" s="69" t="s">
        <v>2</v>
      </c>
      <c r="D12" s="31">
        <f>SUM(D9:D11)</f>
        <v>526673</v>
      </c>
      <c r="E12" s="127"/>
    </row>
    <row r="13" spans="1:5" s="25" customFormat="1" ht="9.75" thickTop="1">
      <c r="A13" s="39"/>
      <c r="B13" s="2"/>
      <c r="C13" s="66"/>
      <c r="D13" s="24"/>
      <c r="E13" s="128"/>
    </row>
    <row r="14" spans="1:5" s="25" customFormat="1">
      <c r="A14" s="8"/>
      <c r="B14" s="2"/>
      <c r="C14" s="66"/>
      <c r="D14" s="24"/>
      <c r="E14" s="128"/>
    </row>
    <row r="15" spans="1:5">
      <c r="A15" s="126"/>
      <c r="B15" s="71"/>
      <c r="C15" s="66"/>
      <c r="D15" s="73"/>
    </row>
    <row r="16" spans="1:5">
      <c r="A16" s="126"/>
      <c r="B16" s="71"/>
      <c r="C16" s="66"/>
      <c r="D16" s="73"/>
    </row>
    <row r="17" spans="1:4">
      <c r="A17" s="129"/>
      <c r="C17" s="130"/>
      <c r="D17" s="129"/>
    </row>
    <row r="18" spans="1:4">
      <c r="A18" s="129"/>
      <c r="C18" s="130"/>
      <c r="D18" s="129"/>
    </row>
    <row r="19" spans="1:4">
      <c r="A19" s="129"/>
      <c r="C19" s="130"/>
      <c r="D19" s="129"/>
    </row>
    <row r="20" spans="1:4">
      <c r="A20" s="129"/>
      <c r="C20" s="130"/>
      <c r="D20" s="129"/>
    </row>
    <row r="21" spans="1:4">
      <c r="A21" s="129"/>
    </row>
    <row r="23" spans="1:4">
      <c r="B23" s="6"/>
      <c r="C23" s="20"/>
    </row>
    <row r="24" spans="1:4">
      <c r="B24" s="6"/>
      <c r="C24" s="20"/>
    </row>
    <row r="25" spans="1:4">
      <c r="B25" s="6"/>
      <c r="C25" s="20"/>
    </row>
    <row r="26" spans="1:4">
      <c r="B26" s="6"/>
      <c r="C26" s="20"/>
    </row>
  </sheetData>
  <mergeCells count="1">
    <mergeCell ref="C6:D8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1"/>
  <sheetViews>
    <sheetView zoomScale="120" zoomScaleNormal="120" workbookViewId="0"/>
  </sheetViews>
  <sheetFormatPr defaultRowHeight="15"/>
  <cols>
    <col min="1" max="1" width="48.28515625" style="1" customWidth="1"/>
    <col min="2" max="3" width="1.7109375" style="12" customWidth="1"/>
    <col min="4" max="4" width="13.7109375" style="5" customWidth="1"/>
    <col min="5" max="6" width="1.7109375" style="1" customWidth="1"/>
    <col min="7" max="7" width="13.7109375" style="1" customWidth="1"/>
    <col min="8" max="9" width="1.7109375" style="12" customWidth="1"/>
    <col min="10" max="10" width="13.7109375" style="5" customWidth="1"/>
    <col min="11" max="12" width="1.7109375" style="1" customWidth="1"/>
    <col min="13" max="13" width="13.7109375" style="1" customWidth="1"/>
    <col min="14" max="16384" width="9.140625" style="1"/>
  </cols>
  <sheetData>
    <row r="1" spans="1:13" s="6" customFormat="1" ht="15.75">
      <c r="A1" s="16" t="s">
        <v>95</v>
      </c>
      <c r="B1" s="3"/>
      <c r="C1" s="3"/>
      <c r="H1" s="3"/>
      <c r="I1" s="3"/>
    </row>
    <row r="2" spans="1:13" s="6" customFormat="1" ht="12.75">
      <c r="A2" s="18" t="s">
        <v>102</v>
      </c>
      <c r="B2" s="3"/>
      <c r="C2" s="3"/>
      <c r="H2" s="3"/>
      <c r="I2" s="3"/>
    </row>
    <row r="3" spans="1:13" s="20" customFormat="1" ht="12">
      <c r="A3" s="249" t="s">
        <v>168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57" customFormat="1" ht="12.75" customHeight="1">
      <c r="C4" s="194"/>
      <c r="D4" s="194"/>
      <c r="F4" s="194"/>
      <c r="G4" s="194"/>
      <c r="I4" s="194"/>
      <c r="J4" s="194"/>
      <c r="L4" s="194"/>
      <c r="M4" s="194"/>
    </row>
    <row r="5" spans="1:13" s="57" customFormat="1" ht="12.75" customHeight="1">
      <c r="A5" s="252" t="s">
        <v>57</v>
      </c>
      <c r="C5" s="194"/>
      <c r="D5" s="194"/>
      <c r="F5" s="194"/>
      <c r="G5" s="194"/>
      <c r="I5" s="194"/>
      <c r="J5" s="194"/>
      <c r="L5" s="194"/>
      <c r="M5" s="194"/>
    </row>
    <row r="6" spans="1:13" s="57" customFormat="1" ht="11.25" customHeight="1">
      <c r="A6" s="42"/>
      <c r="B6" s="13"/>
      <c r="C6" s="257" t="s">
        <v>173</v>
      </c>
      <c r="D6" s="257"/>
      <c r="E6" s="257"/>
      <c r="F6" s="257"/>
      <c r="G6" s="257"/>
      <c r="H6" s="13"/>
      <c r="I6" s="257" t="s">
        <v>174</v>
      </c>
      <c r="J6" s="257"/>
      <c r="K6" s="257"/>
      <c r="L6" s="257"/>
      <c r="M6" s="257"/>
    </row>
    <row r="7" spans="1:13" s="57" customFormat="1" ht="11.25" customHeight="1">
      <c r="A7" s="51" t="s">
        <v>152</v>
      </c>
      <c r="B7" s="13"/>
      <c r="C7" s="258">
        <v>2021</v>
      </c>
      <c r="D7" s="258"/>
      <c r="E7" s="21" t="s">
        <v>0</v>
      </c>
      <c r="F7" s="258">
        <v>2020</v>
      </c>
      <c r="G7" s="258"/>
      <c r="H7" s="13"/>
      <c r="I7" s="258">
        <v>2021</v>
      </c>
      <c r="J7" s="258"/>
      <c r="K7" s="21" t="s">
        <v>0</v>
      </c>
      <c r="L7" s="258">
        <v>2020</v>
      </c>
      <c r="M7" s="258"/>
    </row>
    <row r="8" spans="1:13" s="57" customFormat="1" ht="11.25" customHeight="1">
      <c r="A8" s="52"/>
      <c r="C8" s="53"/>
      <c r="D8" s="53"/>
      <c r="F8" s="53"/>
      <c r="G8" s="53"/>
      <c r="I8" s="53"/>
      <c r="J8" s="53"/>
      <c r="L8" s="53"/>
      <c r="M8" s="53"/>
    </row>
    <row r="9" spans="1:13" s="20" customFormat="1" ht="11.25" customHeight="1">
      <c r="A9" s="236" t="s">
        <v>49</v>
      </c>
      <c r="B9" s="237"/>
      <c r="C9" s="238"/>
      <c r="D9" s="239"/>
      <c r="E9" s="237"/>
      <c r="F9" s="238"/>
      <c r="G9" s="239"/>
      <c r="H9" s="237"/>
      <c r="I9" s="238"/>
      <c r="J9" s="239"/>
      <c r="K9" s="237"/>
      <c r="L9" s="238"/>
      <c r="M9" s="239"/>
    </row>
    <row r="10" spans="1:13" s="25" customFormat="1" ht="9">
      <c r="A10" s="44" t="s">
        <v>45</v>
      </c>
      <c r="B10" s="237"/>
      <c r="C10" s="237" t="s">
        <v>2</v>
      </c>
      <c r="D10" s="24">
        <v>48890</v>
      </c>
      <c r="E10" s="237"/>
      <c r="F10" s="237" t="s">
        <v>2</v>
      </c>
      <c r="G10" s="24">
        <v>55060</v>
      </c>
      <c r="H10" s="237"/>
      <c r="I10" s="237" t="s">
        <v>2</v>
      </c>
      <c r="J10" s="24">
        <v>226828</v>
      </c>
      <c r="K10" s="237"/>
      <c r="L10" s="237" t="s">
        <v>2</v>
      </c>
      <c r="M10" s="24">
        <v>166296</v>
      </c>
    </row>
    <row r="11" spans="1:13" s="25" customFormat="1" ht="12.75" customHeight="1">
      <c r="A11" s="44"/>
      <c r="B11" s="237"/>
      <c r="C11" s="237"/>
      <c r="D11" s="240"/>
      <c r="E11" s="237"/>
      <c r="F11" s="237"/>
      <c r="G11" s="240"/>
      <c r="H11" s="237"/>
      <c r="I11" s="237"/>
      <c r="J11" s="240"/>
      <c r="K11" s="237"/>
      <c r="L11" s="237"/>
      <c r="M11" s="240"/>
    </row>
    <row r="12" spans="1:13" s="241" customFormat="1" ht="12.75" customHeight="1">
      <c r="A12" s="236" t="s">
        <v>50</v>
      </c>
      <c r="B12" s="237"/>
      <c r="C12" s="238"/>
      <c r="D12" s="239"/>
      <c r="E12" s="237"/>
      <c r="F12" s="238"/>
      <c r="G12" s="239"/>
      <c r="H12" s="237"/>
      <c r="I12" s="238"/>
      <c r="J12" s="239"/>
      <c r="K12" s="237"/>
      <c r="L12" s="238"/>
      <c r="M12" s="239"/>
    </row>
    <row r="13" spans="1:13" s="27" customFormat="1" ht="12.75" customHeight="1">
      <c r="A13" s="44" t="s">
        <v>53</v>
      </c>
      <c r="B13" s="237"/>
      <c r="C13" s="237" t="s">
        <v>3</v>
      </c>
      <c r="D13" s="26">
        <v>202576021</v>
      </c>
      <c r="E13" s="237"/>
      <c r="F13" s="237" t="s">
        <v>3</v>
      </c>
      <c r="G13" s="26">
        <v>189795356</v>
      </c>
      <c r="H13" s="237"/>
      <c r="I13" s="237" t="s">
        <v>3</v>
      </c>
      <c r="J13" s="26">
        <v>201419081</v>
      </c>
      <c r="K13" s="237"/>
      <c r="L13" s="237" t="s">
        <v>3</v>
      </c>
      <c r="M13" s="26">
        <v>180409462</v>
      </c>
    </row>
    <row r="14" spans="1:13" s="27" customFormat="1" ht="12.75" customHeight="1">
      <c r="A14" s="242" t="s">
        <v>51</v>
      </c>
      <c r="B14" s="237"/>
      <c r="C14" s="237" t="s">
        <v>3</v>
      </c>
      <c r="D14" s="26">
        <v>2270263</v>
      </c>
      <c r="E14" s="237"/>
      <c r="F14" s="237" t="s">
        <v>3</v>
      </c>
      <c r="G14" s="26">
        <v>2776023</v>
      </c>
      <c r="H14" s="237"/>
      <c r="I14" s="237" t="s">
        <v>3</v>
      </c>
      <c r="J14" s="26">
        <v>2067558</v>
      </c>
      <c r="K14" s="237"/>
      <c r="L14" s="237" t="s">
        <v>3</v>
      </c>
      <c r="M14" s="26">
        <v>2472801</v>
      </c>
    </row>
    <row r="15" spans="1:13" s="27" customFormat="1" ht="9">
      <c r="A15" s="242" t="s">
        <v>52</v>
      </c>
      <c r="B15" s="237"/>
      <c r="C15" s="237"/>
      <c r="D15" s="26">
        <v>3064477</v>
      </c>
      <c r="E15" s="237"/>
      <c r="F15" s="237"/>
      <c r="G15" s="26">
        <v>4924119</v>
      </c>
      <c r="H15" s="237"/>
      <c r="I15" s="237"/>
      <c r="J15" s="26">
        <v>3473549</v>
      </c>
      <c r="K15" s="237"/>
      <c r="L15" s="237"/>
      <c r="M15" s="26">
        <v>5179109</v>
      </c>
    </row>
    <row r="16" spans="1:13" s="27" customFormat="1" ht="9">
      <c r="A16" s="242" t="s">
        <v>107</v>
      </c>
      <c r="B16" s="237"/>
      <c r="C16" s="237"/>
      <c r="D16" s="26">
        <v>371561</v>
      </c>
      <c r="E16" s="237"/>
      <c r="F16" s="237"/>
      <c r="G16" s="26">
        <v>249799</v>
      </c>
      <c r="H16" s="237"/>
      <c r="I16" s="237"/>
      <c r="J16" s="26">
        <v>294652</v>
      </c>
      <c r="K16" s="237"/>
      <c r="L16" s="237"/>
      <c r="M16" s="26">
        <v>161660</v>
      </c>
    </row>
    <row r="17" spans="1:13" s="27" customFormat="1" ht="18.75" thickBot="1">
      <c r="A17" s="44" t="s">
        <v>54</v>
      </c>
      <c r="B17" s="237"/>
      <c r="C17" s="243" t="s">
        <v>2</v>
      </c>
      <c r="D17" s="31">
        <f>SUM(D13:D16)</f>
        <v>208282322</v>
      </c>
      <c r="E17" s="237"/>
      <c r="F17" s="243" t="s">
        <v>2</v>
      </c>
      <c r="G17" s="31">
        <f>SUM(G13:G16)</f>
        <v>197745297</v>
      </c>
      <c r="H17" s="237"/>
      <c r="I17" s="243" t="s">
        <v>2</v>
      </c>
      <c r="J17" s="31">
        <f>SUM(J13:J16)</f>
        <v>207254840</v>
      </c>
      <c r="K17" s="237"/>
      <c r="L17" s="243" t="s">
        <v>2</v>
      </c>
      <c r="M17" s="31">
        <f>SUM(M13:M16)</f>
        <v>188223032</v>
      </c>
    </row>
    <row r="18" spans="1:13" s="25" customFormat="1" ht="9.75" thickTop="1">
      <c r="A18" s="44"/>
      <c r="B18" s="237"/>
      <c r="C18" s="237"/>
      <c r="D18" s="240"/>
      <c r="E18" s="237"/>
      <c r="F18" s="237"/>
      <c r="G18" s="240"/>
      <c r="H18" s="237"/>
      <c r="I18" s="237"/>
      <c r="J18" s="240"/>
      <c r="K18" s="237"/>
      <c r="L18" s="237"/>
      <c r="M18" s="240"/>
    </row>
    <row r="19" spans="1:13" s="25" customFormat="1" ht="9.75" thickBot="1">
      <c r="A19" s="244" t="s">
        <v>55</v>
      </c>
      <c r="B19" s="237"/>
      <c r="C19" s="245" t="s">
        <v>2</v>
      </c>
      <c r="D19" s="246">
        <f>(D10*1000)/D13</f>
        <v>0.24134149618823839</v>
      </c>
      <c r="E19" s="237"/>
      <c r="F19" s="245" t="s">
        <v>2</v>
      </c>
      <c r="G19" s="246">
        <f>(G10*1000)/G13</f>
        <v>0.29010193484396951</v>
      </c>
      <c r="H19" s="237"/>
      <c r="I19" s="245" t="s">
        <v>2</v>
      </c>
      <c r="J19" s="246">
        <f>(J10*1000)/J13</f>
        <v>1.1261495131139041</v>
      </c>
      <c r="K19" s="237"/>
      <c r="L19" s="245" t="s">
        <v>2</v>
      </c>
      <c r="M19" s="246">
        <f>(M10*1000)/M13</f>
        <v>0.92176983488815012</v>
      </c>
    </row>
    <row r="20" spans="1:13" s="25" customFormat="1" ht="10.5" thickTop="1" thickBot="1">
      <c r="A20" s="244" t="s">
        <v>56</v>
      </c>
      <c r="B20" s="237"/>
      <c r="C20" s="245" t="s">
        <v>2</v>
      </c>
      <c r="D20" s="246">
        <f>(D10*1000)/D17</f>
        <v>0.23472947454465196</v>
      </c>
      <c r="E20" s="237"/>
      <c r="F20" s="245" t="s">
        <v>2</v>
      </c>
      <c r="G20" s="246">
        <f>(G10*1000)/G17</f>
        <v>0.27843898608622786</v>
      </c>
      <c r="H20" s="237"/>
      <c r="I20" s="245" t="s">
        <v>2</v>
      </c>
      <c r="J20" s="246">
        <f>(J10*1000)/J17</f>
        <v>1.0944400622923933</v>
      </c>
      <c r="K20" s="237"/>
      <c r="L20" s="245" t="s">
        <v>2</v>
      </c>
      <c r="M20" s="246">
        <f>(M10*1000)/M17</f>
        <v>0.88350505372796251</v>
      </c>
    </row>
    <row r="21" spans="1:13" ht="15.75" thickTop="1"/>
  </sheetData>
  <mergeCells count="6">
    <mergeCell ref="I6:M6"/>
    <mergeCell ref="I7:J7"/>
    <mergeCell ref="L7:M7"/>
    <mergeCell ref="F7:G7"/>
    <mergeCell ref="C6:G6"/>
    <mergeCell ref="C7:D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Celeste Scott</cp:lastModifiedBy>
  <dcterms:created xsi:type="dcterms:W3CDTF">2015-06-05T18:17:20Z</dcterms:created>
  <dcterms:modified xsi:type="dcterms:W3CDTF">2022-01-26T19:29:12Z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