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19440" windowHeight="11040" tabRatio="849" firstSheet="54" activeTab="54"/>
  </bookViews>
  <sheets>
    <sheet name="Legend" sheetId="52" state="hidden" r:id="rId1"/>
    <sheet name="Notes_SubsequentEvents" sheetId="34" state="hidden" r:id="rId2"/>
    <sheet name="FS_FinancialCondition" sheetId="2" state="hidden" r:id="rId3"/>
    <sheet name="FS_FinancialCondition (with RP)" sheetId="54" state="hidden" r:id="rId4"/>
    <sheet name="FS_StatementsofIncome (with RP)" sheetId="55" state="hidden" r:id="rId5"/>
    <sheet name="FS_ComprehensiveIncome" sheetId="4" state="hidden" r:id="rId6"/>
    <sheet name="Note_NCI_OwnershipChange" sheetId="53" state="hidden" r:id="rId7"/>
    <sheet name="Note_NCI_TransfersToNCI" sheetId="66" state="hidden" r:id="rId8"/>
    <sheet name="FS_EquityStatement" sheetId="56" state="hidden" r:id="rId9"/>
    <sheet name="FS_EquityStatement_PY" sheetId="57" state="hidden" r:id="rId10"/>
    <sheet name="FS_ComprehensiveLoss" sheetId="5" state="hidden" r:id="rId11"/>
    <sheet name="FS_CashFlows" sheetId="6" state="hidden" r:id="rId12"/>
    <sheet name="FS_CashFlows_Count" sheetId="7" state="hidden" r:id="rId13"/>
    <sheet name="Notes_Revenue_Recognition" sheetId="9" state="hidden" r:id="rId14"/>
    <sheet name="Notes_Operating_Lease" sheetId="10" state="hidden" r:id="rId15"/>
    <sheet name="Notes_Weighted_Average_Lease" sheetId="11" state="hidden" r:id="rId16"/>
    <sheet name="Notes_Minimum_Lease" sheetId="12" state="hidden" r:id="rId17"/>
    <sheet name="Notes_Lease_Pmts" sheetId="36" state="hidden" r:id="rId18"/>
    <sheet name="Notes_Intangible_Assets_Goodwil" sheetId="13" state="hidden" r:id="rId19"/>
    <sheet name="Notes_Intangible_Assets_AccuAmo" sheetId="14" state="hidden" r:id="rId20"/>
    <sheet name="Notes_Intangible_Assets_AnnualF" sheetId="15" state="hidden" r:id="rId21"/>
    <sheet name="Notes_Deferred_Revenue" sheetId="16" state="hidden" r:id="rId22"/>
    <sheet name="Notes_Income_Taxes" sheetId="17" state="hidden" r:id="rId23"/>
    <sheet name="Notes_Shares" sheetId="18" state="hidden" r:id="rId24"/>
    <sheet name="Notes_Shares_BeforeReOrg" sheetId="65" state="hidden" r:id="rId25"/>
    <sheet name="Notes_Share_EquitySettledPRSUs" sheetId="19" state="hidden" r:id="rId26"/>
    <sheet name="Notes_Share_CashSettled" sheetId="20" state="hidden" r:id="rId27"/>
    <sheet name="Notes_Share_Options" sheetId="67" state="hidden" r:id="rId28"/>
    <sheet name="Notes_Share_BlackScholesModel" sheetId="21" state="hidden" r:id="rId29"/>
    <sheet name="Notes_Share_Employees" sheetId="22" state="hidden" r:id="rId30"/>
    <sheet name="Notes_Share_ExpectedRecognition" sheetId="23" state="hidden" r:id="rId31"/>
    <sheet name="Notes_Share_EmployeeShares" sheetId="24" state="hidden" r:id="rId32"/>
    <sheet name="Notes_Related_PartyTransactions" sheetId="25" state="hidden" r:id="rId33"/>
    <sheet name="Notes_FairValue_FinancialInstru" sheetId="26" state="hidden" r:id="rId34"/>
    <sheet name="Notes_NetIncome_PerShare" sheetId="27" state="hidden" r:id="rId35"/>
    <sheet name="Notes_Capital_Regulatory" sheetId="28" state="hidden" r:id="rId36"/>
    <sheet name="Notes_Capital_LiquidFinancialAs" sheetId="29" state="hidden" r:id="rId37"/>
    <sheet name="Notes_Business_ClientSector" sheetId="30" state="hidden" r:id="rId38"/>
    <sheet name="Notes_Business_InfoRegardingRev" sheetId="31" state="hidden" r:id="rId39"/>
    <sheet name="Notes_Business_InfoRegarding" sheetId="32" state="hidden" r:id="rId40"/>
    <sheet name="MDA_ResultsOfOperations" sheetId="37" state="hidden" r:id="rId41"/>
    <sheet name="MDA_TotalRevenues" sheetId="38" state="hidden" r:id="rId42"/>
    <sheet name="MDA_VarAndFixedRevbyFeeType" sheetId="39" state="hidden" r:id="rId43"/>
    <sheet name="MDA_GrossRevenuebyClientSector" sheetId="40" state="hidden" r:id="rId44"/>
    <sheet name="MDA_GrossRevenuebyAssetClass" sheetId="41" state="hidden" r:id="rId45"/>
    <sheet name="MDA_VarAndFixedRevbyAssetClass" sheetId="42" state="hidden" r:id="rId46"/>
    <sheet name="MDA_PercentOfRevenues_AvgDailyV" sheetId="43" state="hidden" r:id="rId47"/>
    <sheet name="MDA_PercentOfRevenues_Change" sheetId="44" state="hidden" r:id="rId48"/>
    <sheet name="MDA_GrossRevenuesByGeography" sheetId="45" state="hidden" r:id="rId49"/>
    <sheet name="MDA_OperatingExp" sheetId="46" state="hidden" r:id="rId50"/>
    <sheet name="MDA_WorkingCapital" sheetId="47" state="hidden" r:id="rId51"/>
    <sheet name="MDA_CashFlows" sheetId="48" state="hidden" r:id="rId52"/>
    <sheet name="MDA_ReconciliationtoFreeCashFlo" sheetId="49" state="hidden" r:id="rId53"/>
    <sheet name="MDA_ReconAdjustedEBITDA" sheetId="50" state="hidden" r:id="rId54"/>
    <sheet name="Ex_AdjustedEBITDA" sheetId="58" r:id="rId55"/>
    <sheet name="FS_StatementsofIncome" sheetId="3" state="hidden" r:id="rId56"/>
    <sheet name="Ex_IncomeStatement" sheetId="59" r:id="rId57"/>
    <sheet name="Ex_EBITDAMargin" sheetId="60" r:id="rId58"/>
    <sheet name="Ex_FreeCashFlows" sheetId="69" r:id="rId59"/>
    <sheet name="MDA_ReconAdjustedDilutedEPS" sheetId="51" state="hidden" r:id="rId60"/>
    <sheet name="Ex_DilutedEPS" sheetId="61" r:id="rId61"/>
    <sheet name="Ex_AdjustedExpenses" sheetId="62" r:id="rId62"/>
    <sheet name="AssetClass_Variable_Fixed" sheetId="68" r:id="rId63"/>
    <sheet name="Ex_QuarterlyTradeVolume" sheetId="63" r:id="rId64"/>
    <sheet name="Ex_AverageVariable" sheetId="64" r:id="rId65"/>
    <sheet name="DateTemplate" sheetId="35" state="hidden" r:id="rId66"/>
    <sheet name="Ex_DilutedEPS v2" sheetId="70" state="hidden" r:id="rId67"/>
    <sheet name="Ex_DilutedEPS-Pre&amp;Post" sheetId="71" r:id="rId68"/>
    <sheet name="Ex_EPSTable" sheetId="72" r:id="rId69"/>
  </sheets>
  <definedNames>
    <definedName name="_RIV000092ffb057483bb305e6c8ab47fc3c" hidden="1">Notes_Share_CashSettled!$K:$K</definedName>
    <definedName name="_RIV000d228569d543e1a4c662e5d2ccae46" hidden="1">MDA_VarAndFixedRevbyAssetClass!$22:$22</definedName>
    <definedName name="_RIV00478fd9c00049049f5da63c087a6541" hidden="1">MDA_ReconAdjustedDilutedEPS!$37:$37</definedName>
    <definedName name="_RIV007c980deddb462bbf85e5679f899519" hidden="1">Notes_Share_EquitySettledPRSUs!$10:$10</definedName>
    <definedName name="_RIV008842819d2c4eef9622a08402ecf51f" hidden="1">MDA_ResultsOfOperations!$19:$19</definedName>
    <definedName name="_RIV0098d381ae8d426595f3c7744835b222" localSheetId="4" hidden="1">'FS_StatementsofIncome (with RP)'!$34:$34</definedName>
    <definedName name="_RIV0098d381ae8d426595f3c7744835b222" hidden="1">FS_StatementsofIncome!$40:$40</definedName>
    <definedName name="_RIV0099cd9ae30b49fe8928551b3c496c4a" localSheetId="3" hidden="1">#REF!</definedName>
    <definedName name="_RIV0099cd9ae30b49fe8928551b3c496c4a" localSheetId="4" hidden="1">#REF!</definedName>
    <definedName name="_RIV0099cd9ae30b49fe8928551b3c496c4a" hidden="1">#REF!</definedName>
    <definedName name="_RIV0099ff4b47b04c7b995eebe2cd032760" hidden="1">MDA_VarAndFixedRevbyAssetClass!$D:$D</definedName>
    <definedName name="_RIV00a0a5c007f143a29210cddef92f634e" hidden="1">Ex_DilutedEPS!$D:$D</definedName>
    <definedName name="_RIV00a14b6525614d6791cb4dfcf64426e4" hidden="1">Ex_FreeCashFlows!$6:$6</definedName>
    <definedName name="_RIV00a8100f5fe5431d8a60eb779fe677e7" localSheetId="3" hidden="1">#REF!</definedName>
    <definedName name="_RIV00a8100f5fe5431d8a60eb779fe677e7" localSheetId="4" hidden="1">#REF!</definedName>
    <definedName name="_RIV00a8100f5fe5431d8a60eb779fe677e7" hidden="1">#REF!</definedName>
    <definedName name="_RIV00be0eaa0599472392434d50fd76b6a4" hidden="1">MDA_GrossRevenuebyClientSector!$F:$F</definedName>
    <definedName name="_RIV00c7207dc617454697982714c5bd7e03" hidden="1">#REF!</definedName>
    <definedName name="_RIV00cdacdcb6804d8892a5465abed7de8b" hidden="1">Notes_Income_Taxes!$15:$15</definedName>
    <definedName name="_RIV011fb9fb1a764800bb17e5daae4034f6" hidden="1">FS_CashFlows!$56:$56</definedName>
    <definedName name="_RIV01277a523d91425bbf8a6ab4d5afb330" localSheetId="3" hidden="1">#REF!</definedName>
    <definedName name="_RIV01277a523d91425bbf8a6ab4d5afb330" localSheetId="4" hidden="1">#REF!</definedName>
    <definedName name="_RIV01277a523d91425bbf8a6ab4d5afb330" hidden="1">#REF!</definedName>
    <definedName name="_RIV01732c0e6e984f17a9d8d1319bf4eea2" hidden="1">Notes_Income_Taxes!$6:$6</definedName>
    <definedName name="_RIV0196905f484e470d865bded07f87be42" localSheetId="4" hidden="1">'FS_StatementsofIncome (with RP)'!$8:$8</definedName>
    <definedName name="_RIV0196905f484e470d865bded07f87be42" hidden="1">FS_StatementsofIncome!$8:$8</definedName>
    <definedName name="_RIV01c27f27572142329d912ed2bb99db48" hidden="1">Notes_FairValue_FinancialInstru!$13:$13</definedName>
    <definedName name="_RIV0206fc71e23741d49a984f534c1a2510" hidden="1">FS_ComprehensiveLoss!$10:$10</definedName>
    <definedName name="_RIV020f1e334d804d90b20aff52b40536d1" hidden="1">Ex_IncomeStatement!$37:$37</definedName>
    <definedName name="_RIV022efc94e0e443658d73d68159825c92" hidden="1">Notes_Capital_LiquidFinancialAs!$6:$6</definedName>
    <definedName name="_RIV024f899b2def4a13aeb8dff2f9de298e" hidden="1">Notes_Intangible_Assets_AnnualF!$B:$B</definedName>
    <definedName name="_RIV0268e76bb7114920b9609fd49e4e61c3" hidden="1">FS_CashFlows!$7:$7</definedName>
    <definedName name="_RIV0277e516ff9e44fc88ba118aa3c80362" hidden="1">MDA_OperatingExp!$15:$15</definedName>
    <definedName name="_RIV0285808e03cf4745a99e0f7b9b8d1792" localSheetId="3" hidden="1">#REF!</definedName>
    <definedName name="_RIV0285808e03cf4745a99e0f7b9b8d1792" localSheetId="4" hidden="1">#REF!</definedName>
    <definedName name="_RIV0285808e03cf4745a99e0f7b9b8d1792" hidden="1">#REF!</definedName>
    <definedName name="_RIV02c95677ed1a4f28b969e6fb49503782" hidden="1">Ex_AdjustedEBITDA!$17:$17</definedName>
    <definedName name="_RIV02e74aa1cfee4bd280d5b6549d7a683c" localSheetId="3" hidden="1">#REF!</definedName>
    <definedName name="_RIV02e74aa1cfee4bd280d5b6549d7a683c" localSheetId="4" hidden="1">#REF!</definedName>
    <definedName name="_RIV02e74aa1cfee4bd280d5b6549d7a683c" hidden="1">#REF!</definedName>
    <definedName name="_RIV03011fee5f374935b20fc84934612586" hidden="1">Ex_DilutedEPS!$20:$20</definedName>
    <definedName name="_RIV031af4224f8741fbb403d1a3e486c71b" hidden="1">Notes_FairValue_FinancialInstru!$8:$8</definedName>
    <definedName name="_RIV0329e35beab94282a09908f245862c2b" hidden="1">Ex_AdjustedEBITDA!$G:$G</definedName>
    <definedName name="_RIV034b696d9df747b0a6bc3fc86751f36d" hidden="1">Ex_QuarterlyTradeVolume!$A:$A</definedName>
    <definedName name="_RIV03536ab8464a49038c6ad73e96bec9f0" localSheetId="3" hidden="1">#REF!</definedName>
    <definedName name="_RIV03536ab8464a49038c6ad73e96bec9f0" localSheetId="4" hidden="1">#REF!</definedName>
    <definedName name="_RIV03536ab8464a49038c6ad73e96bec9f0" hidden="1">#REF!</definedName>
    <definedName name="_RIV03585f27b1224252a600906cd35b9772" localSheetId="3" hidden="1">#REF!</definedName>
    <definedName name="_RIV03585f27b1224252a600906cd35b9772" localSheetId="4" hidden="1">#REF!</definedName>
    <definedName name="_RIV03585f27b1224252a600906cd35b9772" hidden="1">#REF!</definedName>
    <definedName name="_RIV036aecd2f0f843d089fd315d9f50fbf1" hidden="1">MDA_ReconAdjustedDilutedEPS!$20:$20</definedName>
    <definedName name="_RIV037476ae50ad4ac489460335810689d3" localSheetId="3" hidden="1">'FS_FinancialCondition (with RP)'!$22:$22</definedName>
    <definedName name="_RIV037476ae50ad4ac489460335810689d3" hidden="1">FS_FinancialCondition!$23:$23</definedName>
    <definedName name="_RIV0376fa9bc2a44998ae4bc5661e0a319f" localSheetId="3" hidden="1">#REF!</definedName>
    <definedName name="_RIV0376fa9bc2a44998ae4bc5661e0a319f" localSheetId="4" hidden="1">#REF!</definedName>
    <definedName name="_RIV0376fa9bc2a44998ae4bc5661e0a319f" hidden="1">#REF!</definedName>
    <definedName name="_RIV0380b4f86c5242c097c2d934ed730ce6" hidden="1">Note_NCI_TransfersToNCI!$10:$10</definedName>
    <definedName name="_RIV03bff0d2daa44b3d8f5f5784f38507ec" localSheetId="3" hidden="1">'FS_FinancialCondition (with RP)'!$15:$15</definedName>
    <definedName name="_RIV03bff0d2daa44b3d8f5f5784f38507ec" hidden="1">FS_FinancialCondition!$15:$15</definedName>
    <definedName name="_RIV03de0cbd66c2409fb5495ff75b86e208" hidden="1">FS_CashFlows!$40:$40</definedName>
    <definedName name="_RIV03e60e73fae14a51900cb7cdc6e1c250" hidden="1">'Ex_DilutedEPS-Pre&amp;Post'!$35:$35</definedName>
    <definedName name="_RIV03ead7bfc96041db95ac837b5a5228f1" hidden="1">MDA_WorkingCapital!$17:$17</definedName>
    <definedName name="_RIV04075124f96c4c1a9523e6fdd5eadddd" hidden="1">MDA_VarAndFixedRevbyAssetClass!$20:$20</definedName>
    <definedName name="_RIV04075c1ad4e04b689c402c05d913fda4" localSheetId="3" hidden="1">#REF!</definedName>
    <definedName name="_RIV04075c1ad4e04b689c402c05d913fda4" localSheetId="4" hidden="1">#REF!</definedName>
    <definedName name="_RIV04075c1ad4e04b689c402c05d913fda4" hidden="1">#REF!</definedName>
    <definedName name="_RIV041156d045aa4d83a5dfec9d20c4b122" hidden="1">MDA_PercentOfRevenues_Change!$4:$4</definedName>
    <definedName name="_RIV0459372d31214694903eafc33a31034e" hidden="1">MDA_CashFlows!$9:$9</definedName>
    <definedName name="_RIV0474d062608a47baafe78a4f85fc0d2f" hidden="1">MDA_GrossRevenuebyClientSector!$6:$6</definedName>
    <definedName name="_RIV0479db76f1924b6bbd6ff1eafe8c0858" hidden="1">Ex_EPSTable!$26:$26</definedName>
    <definedName name="_RIV047bf8e2f16145faa49ee8781c0678d3" hidden="1">#REF!</definedName>
    <definedName name="_RIV048592417b924c0badca2edd2d56e584" hidden="1">MDA_PercentOfRevenues_Change!$F:$F</definedName>
    <definedName name="_RIV04901c3270734ebf88b26309ef42a299" hidden="1">#REF!</definedName>
    <definedName name="_RIV049895b1ecc54f0d8bb7edcd4210fd31" hidden="1">Notes_NetIncome_PerShare!$21:$21</definedName>
    <definedName name="_RIV049aae3cbe6a47c0b3c391cb32fdfe97" hidden="1">Ex_QuarterlyTradeVolume!#REF!</definedName>
    <definedName name="_RIV049c416b991c4df0adcd7630c67d6be6" localSheetId="3" hidden="1">#REF!</definedName>
    <definedName name="_RIV049c416b991c4df0adcd7630c67d6be6" localSheetId="4" hidden="1">#REF!</definedName>
    <definedName name="_RIV049c416b991c4df0adcd7630c67d6be6" hidden="1">#REF!</definedName>
    <definedName name="_RIV04ac5c15bb6a4cc2b60a4c24bffab86c" hidden="1">Notes_Lease_Pmts!$8:$8</definedName>
    <definedName name="_RIV04ded4bda527411a93ad7cd3fb37fc77" hidden="1">Notes_Share_ExpectedRecognition!$4:$4</definedName>
    <definedName name="_RIV050e05c8cc6a49d1aee8fe655c103c65" localSheetId="3" hidden="1">#REF!</definedName>
    <definedName name="_RIV050e05c8cc6a49d1aee8fe655c103c65" localSheetId="4" hidden="1">#REF!</definedName>
    <definedName name="_RIV050e05c8cc6a49d1aee8fe655c103c65" hidden="1">#REF!</definedName>
    <definedName name="_RIV0522b57034ec440cb9728fb0ab72537b" hidden="1">Ex_EPSTable!$16:$16</definedName>
    <definedName name="_RIV052e927542f74fc29754abdce2a2f3b5" hidden="1">Notes_Operating_Lease!$E:$E</definedName>
    <definedName name="_RIV0531daacb9024d3681e94aa78064dd60" localSheetId="3" hidden="1">#REF!</definedName>
    <definedName name="_RIV0531daacb9024d3681e94aa78064dd60" localSheetId="4" hidden="1">#REF!</definedName>
    <definedName name="_RIV0531daacb9024d3681e94aa78064dd60" hidden="1">#REF!</definedName>
    <definedName name="_RIV054484fc6eb04da288d9ee7f41537391" hidden="1">MDA_PercentOfRevenues_Change!$B:$B</definedName>
    <definedName name="_RIV054670399765425e9c6637b073b6cd2b" hidden="1">FS_EquityStatement_PY!$15:$15</definedName>
    <definedName name="_RIV05517386323e46eb93095b4eacf1dcb4" hidden="1">MDA_OperatingExp!$M:$M</definedName>
    <definedName name="_RIV055b07020fbb40a6b3c3f66a1f86ebdc" hidden="1">Notes_NetIncome_PerShare!$36:$36</definedName>
    <definedName name="_RIV056c14fb10ab4849a754858528434cef" hidden="1">Notes_Intangible_Assets_AccuAmo!$J:$J</definedName>
    <definedName name="_RIV056c6fe1f00d43c6819405b56896ab77" hidden="1">FS_ComprehensiveLoss!$D:$D</definedName>
    <definedName name="_RIV05717710f09042dea4911f4acde7e2ec" hidden="1">Notes_Business_ClientSector!$M:$M</definedName>
    <definedName name="_RIV05e5d45176fd4641b23d7e61d133e519" localSheetId="3" hidden="1">#REF!</definedName>
    <definedName name="_RIV05e5d45176fd4641b23d7e61d133e519" localSheetId="4" hidden="1">#REF!</definedName>
    <definedName name="_RIV05e5d45176fd4641b23d7e61d133e519" hidden="1">#REF!</definedName>
    <definedName name="_RIV062dc89aa40b49baa8031cc85bc4f922" hidden="1">'Ex_DilutedEPS-Pre&amp;Post'!$C:$C</definedName>
    <definedName name="_RIV063827ac42da4879b57474197caed2e8" localSheetId="3" hidden="1">#REF!</definedName>
    <definedName name="_RIV063827ac42da4879b57474197caed2e8" localSheetId="4" hidden="1">#REF!</definedName>
    <definedName name="_RIV063827ac42da4879b57474197caed2e8" hidden="1">#REF!</definedName>
    <definedName name="_RIV0640f00e69f64a77868828f9cd511be4" hidden="1">FS_CashFlows!$31:$31</definedName>
    <definedName name="_RIV0675636423a14fb288d87ed81e566dca" hidden="1">MDA_TotalRevenues!$Q:$Q</definedName>
    <definedName name="_RIV0683268d177f4263ab69e44645e06786" hidden="1">Ex_AdjustedExpenses!$M:$M</definedName>
    <definedName name="_RIV069afdd3e881456baca547c29ae80e93" localSheetId="3" hidden="1">#REF!</definedName>
    <definedName name="_RIV069afdd3e881456baca547c29ae80e93" localSheetId="4" hidden="1">#REF!</definedName>
    <definedName name="_RIV069afdd3e881456baca547c29ae80e93" hidden="1">#REF!</definedName>
    <definedName name="_RIV06c798f48cc5434f95f3b818cd507673" hidden="1">Notes_Business_InfoRegardingRev!$G:$G</definedName>
    <definedName name="_RIV071b545296ad4751919290de0020b463" hidden="1">FS_EquityStatement!$25:$25</definedName>
    <definedName name="_RIV07469a12897c462abcfb6c007907825b" localSheetId="3" hidden="1">#REF!</definedName>
    <definedName name="_RIV07469a12897c462abcfb6c007907825b" localSheetId="4" hidden="1">#REF!</definedName>
    <definedName name="_RIV07469a12897c462abcfb6c007907825b" hidden="1">#REF!</definedName>
    <definedName name="_RIV07724a04789b45198bb24f708441e997" localSheetId="3" hidden="1">#REF!</definedName>
    <definedName name="_RIV07724a04789b45198bb24f708441e997" localSheetId="4" hidden="1">#REF!</definedName>
    <definedName name="_RIV07724a04789b45198bb24f708441e997" hidden="1">#REF!</definedName>
    <definedName name="_RIV0776ea3438714629877021346152eda7" localSheetId="3" hidden="1">#REF!</definedName>
    <definedName name="_RIV0776ea3438714629877021346152eda7" localSheetId="4" hidden="1">#REF!</definedName>
    <definedName name="_RIV0776ea3438714629877021346152eda7" hidden="1">#REF!</definedName>
    <definedName name="_RIV077dc4bd9a93437d91d56f10e4db69c5" hidden="1">Notes_Business_InfoRegarding!$7:$7</definedName>
    <definedName name="_RIV0782a656cefe4ad4849fb995f83023c4" hidden="1">MDA_PercentOfRevenues_AvgDailyV!$B:$B</definedName>
    <definedName name="_RIV07896852a11842c5a91728e900368b58" hidden="1">AssetClass_Variable_Fixed!$13:$13</definedName>
    <definedName name="_RIV07983da9485d4f3e82c0152017205b5c" localSheetId="3" hidden="1">#REF!</definedName>
    <definedName name="_RIV07983da9485d4f3e82c0152017205b5c" localSheetId="4" hidden="1">#REF!</definedName>
    <definedName name="_RIV07983da9485d4f3e82c0152017205b5c" hidden="1">#REF!</definedName>
    <definedName name="_RIV07a0a7ddf2154925896b16966008a402" hidden="1">FS_ComprehensiveIncome!$D:$D</definedName>
    <definedName name="_RIV07c0b2489eca4c27a11d49f54a8ab91c" hidden="1">Ex_AdjustedEBITDA!$11:$11</definedName>
    <definedName name="_RIV083140d24eee43d387241ac0e6609bb6" localSheetId="3" hidden="1">#REF!</definedName>
    <definedName name="_RIV083140d24eee43d387241ac0e6609bb6" localSheetId="4" hidden="1">#REF!</definedName>
    <definedName name="_RIV083140d24eee43d387241ac0e6609bb6" hidden="1">#REF!</definedName>
    <definedName name="_RIV0863331af4384267910780f393b6c46c" localSheetId="4" hidden="1">'FS_StatementsofIncome (with RP)'!$10:$10</definedName>
    <definedName name="_RIV0863331af4384267910780f393b6c46c" hidden="1">FS_StatementsofIncome!$10:$10</definedName>
    <definedName name="_RIV086beb53591542d683b5524a2daaf08a" localSheetId="3" hidden="1">#REF!</definedName>
    <definedName name="_RIV086beb53591542d683b5524a2daaf08a" localSheetId="4" hidden="1">#REF!</definedName>
    <definedName name="_RIV086beb53591542d683b5524a2daaf08a" hidden="1">#REF!</definedName>
    <definedName name="_RIV086f614961ae4411aee08adf4e20ae3b" hidden="1">FS_StatementsofIncome!$33:$33</definedName>
    <definedName name="_RIV08ccaeb9e63b47dd8ec6337a2f8718ee" hidden="1">Notes_Operating_Lease!$4:$4</definedName>
    <definedName name="_RIV09030fcc0a594e4eb482dde28a423b99" hidden="1">MDA_ReconAdjustedEBITDA!$I:$I</definedName>
    <definedName name="_RIV0941d93aa4984008999189e1f6d9542c" localSheetId="3" hidden="1">#REF!</definedName>
    <definedName name="_RIV0941d93aa4984008999189e1f6d9542c" localSheetId="4" hidden="1">#REF!</definedName>
    <definedName name="_RIV0941d93aa4984008999189e1f6d9542c" hidden="1">#REF!</definedName>
    <definedName name="_RIV094c82034d1247dfb63235e8f510bad9" localSheetId="3" hidden="1">#REF!</definedName>
    <definedName name="_RIV094c82034d1247dfb63235e8f510bad9" localSheetId="4" hidden="1">#REF!</definedName>
    <definedName name="_RIV094c82034d1247dfb63235e8f510bad9" hidden="1">#REF!</definedName>
    <definedName name="_RIV096e9d3ea8404513b9efde4c6f3102c7" hidden="1">Notes_Related_PartyTransactions!$19:$19</definedName>
    <definedName name="_RIV09896385443b434483f64d01c2007a0a" localSheetId="3" hidden="1">#REF!</definedName>
    <definedName name="_RIV09896385443b434483f64d01c2007a0a" localSheetId="4" hidden="1">#REF!</definedName>
    <definedName name="_RIV09896385443b434483f64d01c2007a0a" hidden="1">#REF!</definedName>
    <definedName name="_RIV099206eaa966486a95a96723f983d3b7" localSheetId="3" hidden="1">#REF!</definedName>
    <definedName name="_RIV099206eaa966486a95a96723f983d3b7" localSheetId="4" hidden="1">#REF!</definedName>
    <definedName name="_RIV099206eaa966486a95a96723f983d3b7" hidden="1">#REF!</definedName>
    <definedName name="_RIV09c9c39c64ee4e5e92c6d3b56e4e89ae" hidden="1">MDA_GrossRevenuebyAssetClass!$H:$H</definedName>
    <definedName name="_RIV0a036017bc5c40cf82db7b2a873b9ea8" hidden="1">Note_NCI_TransfersToNCI!$9:$9</definedName>
    <definedName name="_RIV0a0f8397204f463f9cd2cef3907c06c7" hidden="1">MDA_VarAndFixedRevbyFeeType!$22:$22</definedName>
    <definedName name="_RIV0a10de992bd54444befbb7c66140d34e" localSheetId="3" hidden="1">#REF!</definedName>
    <definedName name="_RIV0a10de992bd54444befbb7c66140d34e" localSheetId="4" hidden="1">#REF!</definedName>
    <definedName name="_RIV0a10de992bd54444befbb7c66140d34e" hidden="1">#REF!</definedName>
    <definedName name="_RIV0a2123b7a8bf44aa91911e34a0a4471d" localSheetId="3" hidden="1">#REF!</definedName>
    <definedName name="_RIV0a2123b7a8bf44aa91911e34a0a4471d" localSheetId="4" hidden="1">#REF!</definedName>
    <definedName name="_RIV0a2123b7a8bf44aa91911e34a0a4471d" hidden="1">#REF!</definedName>
    <definedName name="_RIV0a2b1701aabb49ffab07726edc32a9fa" hidden="1">#REF!</definedName>
    <definedName name="_RIV0a92c1ac0e2f4295978f4edf36c57613" hidden="1">FS_CashFlows_Count!$D:$D</definedName>
    <definedName name="_RIV0aa65ed8283e4af9bbee97d316e41f5f" hidden="1">MDA_GrossRevenuebyClientSector!$J:$J</definedName>
    <definedName name="_RIV0ab747980ed84e1eaccba0e70ae7a25d" localSheetId="3" hidden="1">#REF!</definedName>
    <definedName name="_RIV0ab747980ed84e1eaccba0e70ae7a25d" localSheetId="4" hidden="1">#REF!</definedName>
    <definedName name="_RIV0ab747980ed84e1eaccba0e70ae7a25d" hidden="1">#REF!</definedName>
    <definedName name="_RIV0ad28b2adbc543eea7e0d4f375e7c347" localSheetId="3" hidden="1">#REF!</definedName>
    <definedName name="_RIV0ad28b2adbc543eea7e0d4f375e7c347" localSheetId="4" hidden="1">#REF!</definedName>
    <definedName name="_RIV0ad28b2adbc543eea7e0d4f375e7c347" hidden="1">#REF!</definedName>
    <definedName name="_RIV0aec127dfc6142ae92c2b1ea85dc5888" hidden="1">MDA_ReconAdjustedEBITDA!$U:$U</definedName>
    <definedName name="_RIV0af655f3039d4bd2b8885ea9230d3916" hidden="1">FS_EquityStatement!$8:$8</definedName>
    <definedName name="_RIV0b0716a6be6b454b87db617e0057064e" hidden="1">FS_EquityStatement!$T:$T</definedName>
    <definedName name="_RIV0b19ad783fe442fa8af7bed38dba6275" hidden="1">Notes_Minimum_Lease!$C:$C</definedName>
    <definedName name="_RIV0b38a8cbc7c54672b1835c9cdc0169f0" hidden="1">MDA_ReconAdjustedEBITDA!$G:$G</definedName>
    <definedName name="_RIV0b58c5b45e964f1b9aacbcbb89cedc84" hidden="1">MDA_ReconciliationtoFreeCashFlo!$4:$4</definedName>
    <definedName name="_RIV0b59361381624f19b0b760e592803bb1" hidden="1">Notes_Revenue_Recognition!$V:$V</definedName>
    <definedName name="_RIV0b76b461195b43638909e38aef29e499" hidden="1">MDA_VarAndFixedRevbyFeeType!$27:$27</definedName>
    <definedName name="_RIV0b818333448a44ec9f742794e3031fa2" hidden="1">MDA_ReconciliationtoFreeCashFlo!$9:$9</definedName>
    <definedName name="_RIV0bc340ef767243708f1d45628a16d72a" hidden="1">MDA_TotalRevenues!$R:$R</definedName>
    <definedName name="_RIV0bcb4f974e514825903d8d73580ff903" localSheetId="3" hidden="1">#REF!</definedName>
    <definedName name="_RIV0bcb4f974e514825903d8d73580ff903" localSheetId="4" hidden="1">#REF!</definedName>
    <definedName name="_RIV0bcb4f974e514825903d8d73580ff903" hidden="1">#REF!</definedName>
    <definedName name="_RIV0bdc5f34d6ab4c58a99d258d60ec67c2" localSheetId="3" hidden="1">#REF!</definedName>
    <definedName name="_RIV0bdc5f34d6ab4c58a99d258d60ec67c2" localSheetId="4" hidden="1">#REF!</definedName>
    <definedName name="_RIV0bdc5f34d6ab4c58a99d258d60ec67c2" hidden="1">#REF!</definedName>
    <definedName name="_RIV0be95c686c15400d8682ba3f1a17337c" localSheetId="3" hidden="1">#REF!</definedName>
    <definedName name="_RIV0be95c686c15400d8682ba3f1a17337c" localSheetId="4" hidden="1">#REF!</definedName>
    <definedName name="_RIV0be95c686c15400d8682ba3f1a17337c" hidden="1">#REF!</definedName>
    <definedName name="_RIV0beb44bfeff64b86b8e494df50521002" hidden="1">MDA_GrossRevenuebyAssetClass!$6:$6</definedName>
    <definedName name="_RIV0c15811c67ce4ab8a126fab68d159b78" hidden="1">Ex_FreeCashFlows!$9:$9</definedName>
    <definedName name="_RIV0c242855ebd4415fb10d3865015f876e" hidden="1">MDA_PercentOfRevenues_Change!$10:$10</definedName>
    <definedName name="_RIV0c543793cbd54d66b330f11b3a9d460e" localSheetId="3" hidden="1">'FS_FinancialCondition (with RP)'!$G:$G</definedName>
    <definedName name="_RIV0c543793cbd54d66b330f11b3a9d460e" hidden="1">FS_FinancialCondition!$G:$G</definedName>
    <definedName name="_RIV0c6b41476f214aa4aec3ebcc21059883" localSheetId="3" hidden="1">#REF!</definedName>
    <definedName name="_RIV0c6b41476f214aa4aec3ebcc21059883" localSheetId="4" hidden="1">#REF!</definedName>
    <definedName name="_RIV0c6b41476f214aa4aec3ebcc21059883" hidden="1">#REF!</definedName>
    <definedName name="_RIV0cadb7c0d9fc47378d64a65903c37398" localSheetId="3" hidden="1">#REF!</definedName>
    <definedName name="_RIV0cadb7c0d9fc47378d64a65903c37398" localSheetId="4" hidden="1">#REF!</definedName>
    <definedName name="_RIV0cadb7c0d9fc47378d64a65903c37398" hidden="1">#REF!</definedName>
    <definedName name="_RIV0d01cad308114f9aa8be1da248b2d6fc" localSheetId="3" hidden="1">#REF!</definedName>
    <definedName name="_RIV0d01cad308114f9aa8be1da248b2d6fc" localSheetId="4" hidden="1">#REF!</definedName>
    <definedName name="_RIV0d01cad308114f9aa8be1da248b2d6fc" hidden="1">#REF!</definedName>
    <definedName name="_RIV0d02ad21421d4f8d9741a5349c2e8997" hidden="1">FS_CashFlows_Count!$M:$M</definedName>
    <definedName name="_RIV0d1dafff7030461fa7a2f32e22be4ab2" hidden="1">FS_CashFlows!$37:$37</definedName>
    <definedName name="_RIV0d222bc13c87452ba7d9d4f128b22d75" hidden="1">FS_ComprehensiveIncome!$14:$14</definedName>
    <definedName name="_RIV0d7f8572910a4c56a094d0c12422b007" hidden="1">FS_EquityStatement!$10:$10</definedName>
    <definedName name="_RIV0dab516a9eef42ce8aa273ac677d4d22" localSheetId="3" hidden="1">#REF!</definedName>
    <definedName name="_RIV0dab516a9eef42ce8aa273ac677d4d22" localSheetId="4" hidden="1">#REF!</definedName>
    <definedName name="_RIV0dab516a9eef42ce8aa273ac677d4d22" hidden="1">#REF!</definedName>
    <definedName name="_RIV0dbe2d0505d64e73ab728e731f373997" localSheetId="3" hidden="1">#REF!</definedName>
    <definedName name="_RIV0dbe2d0505d64e73ab728e731f373997" localSheetId="4" hidden="1">#REF!</definedName>
    <definedName name="_RIV0dbe2d0505d64e73ab728e731f373997" hidden="1">#REF!</definedName>
    <definedName name="_RIV0dc66ae502774cbcb6abd77580d48e46" hidden="1">Notes_Intangible_Assets_AnnualF!$4:$4</definedName>
    <definedName name="_RIV0dd29bcc1b7e47ba9f9e8f6f49505d81" hidden="1">Notes_Revenue_Recognition!$4:$4</definedName>
    <definedName name="_RIV0def48a8b0ff4295b19f3f1f06361e1e" hidden="1">Notes_Share_Options!$3:$3</definedName>
    <definedName name="_RIV0dff8d467866454aa3acc30736b7f9c3" hidden="1">MDA_GrossRevenuebyAssetClass!$11:$11</definedName>
    <definedName name="_RIV0e05b7b2d5b9447fbc27fa727c22d471" hidden="1">Notes_Intangible_Assets_AnnualF!$A:$A</definedName>
    <definedName name="_RIV0e0a6feb2b6b47378917637892c658b3" localSheetId="4" hidden="1">'FS_StatementsofIncome (with RP)'!$25:$25</definedName>
    <definedName name="_RIV0e0a6feb2b6b47378917637892c658b3" hidden="1">FS_StatementsofIncome!$25:$25</definedName>
    <definedName name="_RIV0e7c587dd24c4a3997a9c86ed76adc18" hidden="1">Ex_EPSTable!$G:$G</definedName>
    <definedName name="_RIV0e86d81ea54b46ec9f8bbf2b8b6a9e95" hidden="1">MDA_GrossRevenuesByGeography!$25:$25</definedName>
    <definedName name="_RIV0ed06b276d174153812a5e735811e7e4" hidden="1">FS_ComprehensiveLoss!$H:$H</definedName>
    <definedName name="_RIV0ef083a3b5c4418187ff298de421f932" hidden="1">Notes_Share_Options!$F:$F</definedName>
    <definedName name="_RIV0ef2763fe7e2425b9e602608263de2e8" hidden="1">Notes_Capital_LiquidFinancialAs!$M:$M</definedName>
    <definedName name="_RIV0f11a446ec4a467ba743b03d8c834fc2" hidden="1">MDA_VarAndFixedRevbyAssetClass!$E:$E</definedName>
    <definedName name="_RIV0f1618d6a9984c8f8d80a8f32f438e99" hidden="1">MDA_GrossRevenuebyClientSector!$D:$D</definedName>
    <definedName name="_RIV0f5b821ef9054f3b80d04c3363035cd5" hidden="1">MDA_WorkingCapital!$18:$18</definedName>
    <definedName name="_RIV0f5f3dd499384a28b69c9f2f702e9d16" localSheetId="3" hidden="1">#REF!</definedName>
    <definedName name="_RIV0f5f3dd499384a28b69c9f2f702e9d16" localSheetId="4" hidden="1">#REF!</definedName>
    <definedName name="_RIV0f5f3dd499384a28b69c9f2f702e9d16" hidden="1">#REF!</definedName>
    <definedName name="_RIV0f62008832304d03bcf7586e45279bf0" localSheetId="3" hidden="1">'FS_FinancialCondition (with RP)'!$C:$C</definedName>
    <definedName name="_RIV0f62008832304d03bcf7586e45279bf0" hidden="1">FS_FinancialCondition!$C:$C</definedName>
    <definedName name="_RIV0fb954f40cdb4230ad83b8761a160ce1" hidden="1">'Ex_DilutedEPS-Pre&amp;Post'!$17:$17</definedName>
    <definedName name="_RIV0fc378c71ce74106be19ede46a9989cb" hidden="1">Notes_Business_ClientSector!$G:$G</definedName>
    <definedName name="_RIV0fd4c6aa50ad45e59bcca7a227efbd60" hidden="1">Notes_Business_ClientSector!$I:$I</definedName>
    <definedName name="_RIV10190fcb26524a8e85125550ea9ae70c" hidden="1">Notes_Shares!$4:$4</definedName>
    <definedName name="_RIV10238136f3ca4f5385ecf3ae2dfbba27" hidden="1">MDA_GrossRevenuebyAssetClass!$L:$L</definedName>
    <definedName name="_RIV103ef1d286b54e1091a9c0cf76991927" hidden="1">MDA_TotalRevenues!$32:$32</definedName>
    <definedName name="_RIV1054a18e9b9c43d48379bc8b52e8a769" hidden="1">AssetClass_Variable_Fixed!$5:$5</definedName>
    <definedName name="_RIV1058e4bb2d93495dae484ada6b75e1ed" localSheetId="3" hidden="1">#REF!</definedName>
    <definedName name="_RIV1058e4bb2d93495dae484ada6b75e1ed" localSheetId="4" hidden="1">#REF!</definedName>
    <definedName name="_RIV1058e4bb2d93495dae484ada6b75e1ed" hidden="1">#REF!</definedName>
    <definedName name="_RIV1069622822a142cfa46c4a694a5eee32" hidden="1">Notes_Intangible_Assets_AccuAmo!$C:$C</definedName>
    <definedName name="_RIV1073c77ef26b4abbb77ad80a5d0f6d5d" localSheetId="3" hidden="1">#REF!</definedName>
    <definedName name="_RIV1073c77ef26b4abbb77ad80a5d0f6d5d" localSheetId="4" hidden="1">#REF!</definedName>
    <definedName name="_RIV1073c77ef26b4abbb77ad80a5d0f6d5d" hidden="1">#REF!</definedName>
    <definedName name="_RIV107ee6de241f4666aea6afc0f27094bf" localSheetId="3" hidden="1">#REF!</definedName>
    <definedName name="_RIV107ee6de241f4666aea6afc0f27094bf" localSheetId="4" hidden="1">#REF!</definedName>
    <definedName name="_RIV107ee6de241f4666aea6afc0f27094bf" hidden="1">#REF!</definedName>
    <definedName name="_RIV10850e5f3ce943d2bae5935397bfd5f6" hidden="1">MDA_VarAndFixedRevbyFeeType!$S:$S</definedName>
    <definedName name="_RIV109925ffa9da45edaa90e8ffd0c2a8e0" localSheetId="3" hidden="1">#REF!</definedName>
    <definedName name="_RIV109925ffa9da45edaa90e8ffd0c2a8e0" localSheetId="4" hidden="1">#REF!</definedName>
    <definedName name="_RIV109925ffa9da45edaa90e8ffd0c2a8e0" hidden="1">#REF!</definedName>
    <definedName name="_RIV10a4060dbea7464390b986a6f6116650" hidden="1">#REF!</definedName>
    <definedName name="_RIV10a735ecf69642ce8989dab07b845976" hidden="1">Notes_Intangible_Assets_AnnualF!$D:$D</definedName>
    <definedName name="_RIV10b0302d53f8485d96846ef048bead92" localSheetId="3" hidden="1">#REF!</definedName>
    <definedName name="_RIV10b0302d53f8485d96846ef048bead92" localSheetId="4" hidden="1">#REF!</definedName>
    <definedName name="_RIV10b0302d53f8485d96846ef048bead92" hidden="1">#REF!</definedName>
    <definedName name="_RIV10b8e20b9e1e47ba9de36d9b32012b54" hidden="1">#REF!</definedName>
    <definedName name="_RIV10bdf930a00148c2bfb1ce9756464efd" hidden="1">MDA_ReconAdjustedDilutedEPS!$9:$9</definedName>
    <definedName name="_RIV10cbc7af1bc744a39dac40e3ef4082da" localSheetId="3" hidden="1">#REF!</definedName>
    <definedName name="_RIV10cbc7af1bc744a39dac40e3ef4082da" localSheetId="4" hidden="1">#REF!</definedName>
    <definedName name="_RIV10cbc7af1bc744a39dac40e3ef4082da" hidden="1">#REF!</definedName>
    <definedName name="_RIV10f82c23f7504d92944b021b40dc4678" hidden="1">MDA_PercentOfRevenues_Change!$D:$D</definedName>
    <definedName name="_RIV10fedb5e7fd14589b11a55fc8e3a3955" localSheetId="3" hidden="1">#REF!</definedName>
    <definedName name="_RIV10fedb5e7fd14589b11a55fc8e3a3955" localSheetId="4" hidden="1">#REF!</definedName>
    <definedName name="_RIV10fedb5e7fd14589b11a55fc8e3a3955" hidden="1">#REF!</definedName>
    <definedName name="_RIV1133f75bb40e43d79b3c3fefa6883159" hidden="1">MDA_ResultsOfOperations!$34:$34</definedName>
    <definedName name="_RIV1135e679a4cb420c8a3643f6d178f8c3" hidden="1">#REF!</definedName>
    <definedName name="_RIV113a4cdc569d44fabe5c9e789e264f8c" localSheetId="3" hidden="1">'FS_FinancialCondition (with RP)'!$27:$27</definedName>
    <definedName name="_RIV113a4cdc569d44fabe5c9e789e264f8c" hidden="1">FS_FinancialCondition!$28:$28</definedName>
    <definedName name="_RIV115560a5c4f04af3a83a09a24152413c" localSheetId="3" hidden="1">#REF!</definedName>
    <definedName name="_RIV115560a5c4f04af3a83a09a24152413c" localSheetId="4" hidden="1">#REF!</definedName>
    <definedName name="_RIV115560a5c4f04af3a83a09a24152413c" hidden="1">#REF!</definedName>
    <definedName name="_RIV117c29d40c53467eb425629364b72697" hidden="1">Notes_Shares!$D:$D</definedName>
    <definedName name="_RIV118cfa6a6aa649d6bbf7ce9785ec27d0" hidden="1">MDA_VarAndFixedRevbyAssetClass!$7:$7</definedName>
    <definedName name="_RIV11a8d1ddfea34396ae5897e674fbff4d" hidden="1">FS_ComprehensiveLoss!$20:$20</definedName>
    <definedName name="_RIV11adf2f64f7749bc9c77ccda180b30d2" hidden="1">Notes_Capital_LiquidFinancialAs!$9:$9</definedName>
    <definedName name="_RIV11b071a07d1747b29695d273baae49ab" hidden="1">FS_CashFlows!$53:$53</definedName>
    <definedName name="_RIV11ba59c31d1f45848581b3a7edce4c7f" hidden="1">MDA_ReconAdjustedEBITDA!$J:$J</definedName>
    <definedName name="_RIV11ccfe1dc80b4dc48a1cead889d103e6" hidden="1">MDA_CashFlows!$6:$6</definedName>
    <definedName name="_RIV11d4689ffd6f42b68d311c37e9013e5e" hidden="1">Notes_Related_PartyTransactions!$8:$8</definedName>
    <definedName name="_RIV11dda24585c444798ba7d34572be13f3" localSheetId="3" hidden="1">#REF!</definedName>
    <definedName name="_RIV11dda24585c444798ba7d34572be13f3" localSheetId="4" hidden="1">#REF!</definedName>
    <definedName name="_RIV11dda24585c444798ba7d34572be13f3" hidden="1">#REF!</definedName>
    <definedName name="_RIV11e7cca26a5f421da0d61bacb6c99ac2" hidden="1">Ex_EPSTable!$19:$19</definedName>
    <definedName name="_RIV11e9650fea874a93ae0f861a7e884fe1" hidden="1">Note_NCI_OwnershipChange!$3:$3</definedName>
    <definedName name="_RIV11ecab15f3254ff08a2d4e761419eb14" localSheetId="3" hidden="1">#REF!</definedName>
    <definedName name="_RIV11ecab15f3254ff08a2d4e761419eb14" localSheetId="4" hidden="1">#REF!</definedName>
    <definedName name="_RIV11ecab15f3254ff08a2d4e761419eb14" hidden="1">#REF!</definedName>
    <definedName name="_RIV11f3372b0a0f4e578fd82a0598252235" hidden="1">Ex_QuarterlyTradeVolume!$9:$9</definedName>
    <definedName name="_RIV11f8b1b19e6149908c1227e1afd36f39" localSheetId="3" hidden="1">#REF!</definedName>
    <definedName name="_RIV11f8b1b19e6149908c1227e1afd36f39" localSheetId="4" hidden="1">#REF!</definedName>
    <definedName name="_RIV11f8b1b19e6149908c1227e1afd36f39" hidden="1">#REF!</definedName>
    <definedName name="_RIV1200086f617d4dae8bae8f4df4b74e4e" hidden="1">Ex_QuarterlyTradeVolume!#REF!</definedName>
    <definedName name="_RIV1204c407b2cf4553bf5859c53244c689" hidden="1">AssetClass_Variable_Fixed!$A:$A</definedName>
    <definedName name="_RIV120ce45d81a14a678734a0c42488f1a7" localSheetId="3" hidden="1">#REF!</definedName>
    <definedName name="_RIV120ce45d81a14a678734a0c42488f1a7" localSheetId="4" hidden="1">#REF!</definedName>
    <definedName name="_RIV120ce45d81a14a678734a0c42488f1a7" hidden="1">#REF!</definedName>
    <definedName name="_RIV1224e5576a834bff8f6f5b99ed9b05af" hidden="1">Notes_Share_Employees!$9:$9</definedName>
    <definedName name="_RIV123349d6b40742ecb6c0869b112f0627" hidden="1">Notes_Business_ClientSector!$6:$6</definedName>
    <definedName name="_RIV1286c730af1f42b3a74d3c84add48a50" localSheetId="3" hidden="1">#REF!</definedName>
    <definedName name="_RIV1286c730af1f42b3a74d3c84add48a50" localSheetId="4" hidden="1">#REF!</definedName>
    <definedName name="_RIV1286c730af1f42b3a74d3c84add48a50" hidden="1">#REF!</definedName>
    <definedName name="_RIV12944c3374464d2092dad9a1581f8823" hidden="1">MDA_WorkingCapital!$19:$19</definedName>
    <definedName name="_RIV1298ffa6add046c1a60972216b26ff0c" hidden="1">Notes_Capital_LiquidFinancialAs!$G:$G</definedName>
    <definedName name="_RIV129d359aa094475eacd7d107124ec5c0" hidden="1">Ex_IncomeStatement!$14:$14</definedName>
    <definedName name="_RIV12ac332db08040bd9c61edc854380928" localSheetId="3" hidden="1">#REF!</definedName>
    <definedName name="_RIV12ac332db08040bd9c61edc854380928" localSheetId="4" hidden="1">#REF!</definedName>
    <definedName name="_RIV12ac332db08040bd9c61edc854380928" hidden="1">#REF!</definedName>
    <definedName name="_RIV12af116cf7ab4cd08c7935d98a534c8d" hidden="1">#REF!</definedName>
    <definedName name="_RIV12b1c42221944e82814802af15de3f93" hidden="1">FS_CashFlows!$35:$35</definedName>
    <definedName name="_RIV12b7ec761d2f43c59ba3b0a28d9ea354" localSheetId="3" hidden="1">#REF!</definedName>
    <definedName name="_RIV12b7ec761d2f43c59ba3b0a28d9ea354" localSheetId="4" hidden="1">#REF!</definedName>
    <definedName name="_RIV12b7ec761d2f43c59ba3b0a28d9ea354" hidden="1">#REF!</definedName>
    <definedName name="_RIV12e2168e94324c1fb413e555b725f2cc" hidden="1">FS_EquityStatement!$AF:$AF</definedName>
    <definedName name="_RIV12fb75fa4e0c4da1b2b2049264456981" hidden="1">MDA_OperatingExp!$32:$32</definedName>
    <definedName name="_RIV12fe1ede9cd54cb09a65e1fb94665194" hidden="1">MDA_GrossRevenuebyAssetClass!$21:$21</definedName>
    <definedName name="_RIV1306244b1d824cffbaa161d740b0f929" hidden="1">Notes_Business_InfoRegardingRev!$B:$B</definedName>
    <definedName name="_RIV132fdd4fd1244b938d7e6d710153d328" hidden="1">FS_CashFlows_Count!$C:$C</definedName>
    <definedName name="_RIV135d9689ef134f0ea955cfe6d93f1106" hidden="1">Ex_EPSTable!$I:$I</definedName>
    <definedName name="_RIV1390fbbfb8b0430991b80a95e4b78d46" localSheetId="3" hidden="1">#REF!</definedName>
    <definedName name="_RIV1390fbbfb8b0430991b80a95e4b78d46" localSheetId="4" hidden="1">#REF!</definedName>
    <definedName name="_RIV1390fbbfb8b0430991b80a95e4b78d46" hidden="1">#REF!</definedName>
    <definedName name="_RIV13912b0a1168406483f2fe23d98f88b4" hidden="1">Ex_DilutedEPS!$H:$H</definedName>
    <definedName name="_RIV13a0d99721f846e496f8fd9c9113cd61" localSheetId="3" hidden="1">#REF!</definedName>
    <definedName name="_RIV13a0d99721f846e496f8fd9c9113cd61" localSheetId="4" hidden="1">#REF!</definedName>
    <definedName name="_RIV13a0d99721f846e496f8fd9c9113cd61" hidden="1">#REF!</definedName>
    <definedName name="_RIV13ba0c06df88480b92ea201d4d05eb34" hidden="1">MDA_GrossRevenuebyClientSector!$10:$10</definedName>
    <definedName name="_RIV13bf29175551437281eb485a564f7e5c" hidden="1">Ex_EBITDAMargin!$4:$4</definedName>
    <definedName name="_RIV13cc856bb24c44f3bdd6444b9f12e98f" localSheetId="3" hidden="1">#REF!</definedName>
    <definedName name="_RIV13cc856bb24c44f3bdd6444b9f12e98f" localSheetId="4" hidden="1">#REF!</definedName>
    <definedName name="_RIV13cc856bb24c44f3bdd6444b9f12e98f" hidden="1">#REF!</definedName>
    <definedName name="_RIV13e9ec5e557a4f5ba7754065ef833a2b" hidden="1">MDA_PercentOfRevenues_AvgDailyV!$F:$F</definedName>
    <definedName name="_RIV13fec54bca7b4ba8b10fbf6a1c3fbc2e" localSheetId="3" hidden="1">#REF!</definedName>
    <definedName name="_RIV13fec54bca7b4ba8b10fbf6a1c3fbc2e" localSheetId="4" hidden="1">#REF!</definedName>
    <definedName name="_RIV13fec54bca7b4ba8b10fbf6a1c3fbc2e" hidden="1">#REF!</definedName>
    <definedName name="_RIV143973fdb3b44735a04bc0c5472f8a63" localSheetId="3" hidden="1">#REF!</definedName>
    <definedName name="_RIV143973fdb3b44735a04bc0c5472f8a63" localSheetId="4" hidden="1">#REF!</definedName>
    <definedName name="_RIV143973fdb3b44735a04bc0c5472f8a63" hidden="1">#REF!</definedName>
    <definedName name="_RIV14559a417d5a42788633e965cfe6f235" hidden="1">Notes_Share_Employees!$H:$H</definedName>
    <definedName name="_RIV145f11a506e5426e854a3003b903f7a4" hidden="1">MDA_PercentOfRevenues_Change!$22:$22</definedName>
    <definedName name="_RIV149e79f0a3d14788bb0b1923bc7daa98" hidden="1">Notes_NetIncome_PerShare!$40:$40</definedName>
    <definedName name="_RIV14a5030900c54aa9a842c56ac32a17c5" hidden="1">Ex_IncomeStatement!$35:$35</definedName>
    <definedName name="_RIV14b116ce88644a379bc2e91b4b742653" hidden="1">#REF!</definedName>
    <definedName name="_RIV14cb0721163b4f7babce053d2cf53909" localSheetId="3" hidden="1">#REF!</definedName>
    <definedName name="_RIV14cb0721163b4f7babce053d2cf53909" localSheetId="4" hidden="1">#REF!</definedName>
    <definedName name="_RIV14cb0721163b4f7babce053d2cf53909" hidden="1">#REF!</definedName>
    <definedName name="_RIV14d740815d6c4d4eb4a8dd877c2947bb" hidden="1">MDA_ReconAdjustedDilutedEPS!$J:$J</definedName>
    <definedName name="_RIV14dadc62cf924a7796c6c43a38994787" localSheetId="3" hidden="1">#REF!</definedName>
    <definedName name="_RIV14dadc62cf924a7796c6c43a38994787" localSheetId="4" hidden="1">#REF!</definedName>
    <definedName name="_RIV14dadc62cf924a7796c6c43a38994787" hidden="1">#REF!</definedName>
    <definedName name="_RIV1504e137a81c4dbc963ee379d88f8280" hidden="1">Notes_Share_ExpectedRecognition!$I:$I</definedName>
    <definedName name="_RIV1517c32490284dd181a8175d22ac66bc" hidden="1">Notes_Intangible_Assets_Goodwil!$B:$B</definedName>
    <definedName name="_RIV1533ad2b81a445b0b1b7b15349e84103" localSheetId="3" hidden="1">#REF!</definedName>
    <definedName name="_RIV1533ad2b81a445b0b1b7b15349e84103" localSheetId="4" hidden="1">#REF!</definedName>
    <definedName name="_RIV1533ad2b81a445b0b1b7b15349e84103" hidden="1">#REF!</definedName>
    <definedName name="_RIV15740ac0cca646998a98cb02932855e1" hidden="1">MDA_GrossRevenuebyClientSector!$22:$22</definedName>
    <definedName name="_RIV1574196367f646e4a13d1666ef07471b" hidden="1">MDA_VarAndFixedRevbyAssetClass!$L:$L</definedName>
    <definedName name="_RIV157daa9decbb44baaad235a94a00232d" hidden="1">FS_ComprehensiveLoss!$7:$7</definedName>
    <definedName name="_RIV1589394c37754f06aa1a46eab32b30e2" hidden="1">MDA_PercentOfRevenues_AvgDailyV!$L:$L</definedName>
    <definedName name="_RIV15a7a2d4e10848119d85ee6c1f670faa" hidden="1">FS_CashFlows!$18:$18</definedName>
    <definedName name="_RIV15b7e0a0810749359e1c7f1a5cd78a8f" hidden="1">MDA_ReconAdjustedDilutedEPS!$18:$18</definedName>
    <definedName name="_RIV15cd83d5b8914f5c88b0bfa76516ce09" hidden="1">Notes_Business_InfoRegarding!$B:$B</definedName>
    <definedName name="_RIV15e1aca219024ba094841ad30d332cc0" localSheetId="4" hidden="1">'FS_StatementsofIncome (with RP)'!$33:$33</definedName>
    <definedName name="_RIV15e1aca219024ba094841ad30d332cc0" hidden="1">FS_StatementsofIncome!$39:$39</definedName>
    <definedName name="_RIV161fc4e2403a4766af2851a64c7066f0" localSheetId="3" hidden="1">#REF!</definedName>
    <definedName name="_RIV161fc4e2403a4766af2851a64c7066f0" localSheetId="4" hidden="1">#REF!</definedName>
    <definedName name="_RIV161fc4e2403a4766af2851a64c7066f0" hidden="1">#REF!</definedName>
    <definedName name="_RIV162d1b64a21341009ea93becceb44320" hidden="1">MDA_GrossRevenuebyClientSector!$3:$3</definedName>
    <definedName name="_RIV16355d7b4bb24638ad41a97c7e7507fa" localSheetId="3" hidden="1">#REF!</definedName>
    <definedName name="_RIV16355d7b4bb24638ad41a97c7e7507fa" localSheetId="4" hidden="1">#REF!</definedName>
    <definedName name="_RIV16355d7b4bb24638ad41a97c7e7507fa" hidden="1">#REF!</definedName>
    <definedName name="_RIV163ef0f467694a9e887ae6a4866e8b11" hidden="1">Ex_EPSTable!$3:$3</definedName>
    <definedName name="_RIV1643955cf8ce4e3984f76d30c037a6cc" hidden="1">Ex_AverageVariable!#REF!</definedName>
    <definedName name="_RIV166ee2394aa44108bf26b92f682d3c7d" hidden="1">Notes_Income_Taxes!$8:$8</definedName>
    <definedName name="_RIV1698a25979354be9a632b2b9f0f09460" hidden="1">MDA_GrossRevenuesByGeography!$4:$4</definedName>
    <definedName name="_RIV169cb98ba37149e288daa16bde9463d8" localSheetId="3" hidden="1">#REF!</definedName>
    <definedName name="_RIV169cb98ba37149e288daa16bde9463d8" localSheetId="4" hidden="1">#REF!</definedName>
    <definedName name="_RIV169cb98ba37149e288daa16bde9463d8" hidden="1">#REF!</definedName>
    <definedName name="_RIV1716d144a3004da89e69914f056c1bf8" localSheetId="3" hidden="1">#REF!</definedName>
    <definedName name="_RIV1716d144a3004da89e69914f056c1bf8" localSheetId="4" hidden="1">#REF!</definedName>
    <definedName name="_RIV1716d144a3004da89e69914f056c1bf8" hidden="1">#REF!</definedName>
    <definedName name="_RIV171cecf064364cda83c8251e1b858a77" localSheetId="3" hidden="1">#REF!</definedName>
    <definedName name="_RIV171cecf064364cda83c8251e1b858a77" localSheetId="4" hidden="1">#REF!</definedName>
    <definedName name="_RIV171cecf064364cda83c8251e1b858a77" hidden="1">#REF!</definedName>
    <definedName name="_RIV17235bca2fea4227a3fc4f42fe93f387" hidden="1">Ex_IncomeStatement!$G:$G</definedName>
    <definedName name="_RIV1730d56e1a2e409f8968ab99cbe270af" hidden="1">MDA_VarAndFixedRevbyFeeType!$X:$X</definedName>
    <definedName name="_RIV17567209d09f42cbbbd5c207e73b24da" hidden="1">Notes_FairValue_FinancialInstru!$B:$B</definedName>
    <definedName name="_RIV175f4e2510f14797997cea72797f6560" hidden="1">MDA_ResultsOfOperations!$E:$E</definedName>
    <definedName name="_RIV1779ca746538432da5ceec7892783f3c" localSheetId="3" hidden="1">#REF!</definedName>
    <definedName name="_RIV1779ca746538432da5ceec7892783f3c" localSheetId="4" hidden="1">#REF!</definedName>
    <definedName name="_RIV1779ca746538432da5ceec7892783f3c" hidden="1">#REF!</definedName>
    <definedName name="_RIV177b43bb08214a52a7f248356f991110" hidden="1">Notes_Intangible_Assets_AccuAmo!$7:$7</definedName>
    <definedName name="_RIV17bd718d06fb4100a855d5ee252ea235" hidden="1">MDA_PercentOfRevenues_Change!$6:$6</definedName>
    <definedName name="_RIV17fac9d056674e5ba3d1b6be48e4b7bb" hidden="1">Notes_Lease_Pmts!$3:$3</definedName>
    <definedName name="_RIV18874fda7eab475eba600f0c9632a4e0" localSheetId="3" hidden="1">#REF!</definedName>
    <definedName name="_RIV18874fda7eab475eba600f0c9632a4e0" localSheetId="4" hidden="1">#REF!</definedName>
    <definedName name="_RIV18874fda7eab475eba600f0c9632a4e0" hidden="1">#REF!</definedName>
    <definedName name="_RIV18886b7a0a2546d2b02dd5eb0b247c76" hidden="1">Notes_Intangible_Assets_AccuAmo!$M:$M</definedName>
    <definedName name="_RIV188ba2a7c6ee4f038a3d0e2ab95e82b3" hidden="1">Ex_EPSTable!$12:$12</definedName>
    <definedName name="_RIV18a0160d6f654af3a1da99d02b7e0b1b" hidden="1">MDA_ReconAdjustedDilutedEPS!$38:$38</definedName>
    <definedName name="_RIV18a2362f0f9e4199a39a36f9f17d01da" hidden="1">Ex_DilutedEPS!$J:$J</definedName>
    <definedName name="_RIV18d0744181cb4de481ecf9854e3e8add" localSheetId="3" hidden="1">#REF!</definedName>
    <definedName name="_RIV18d0744181cb4de481ecf9854e3e8add" localSheetId="4" hidden="1">#REF!</definedName>
    <definedName name="_RIV18d0744181cb4de481ecf9854e3e8add" hidden="1">#REF!</definedName>
    <definedName name="_RIV18d2df2c413a4410a07db1b10ef0e0ba" localSheetId="3" hidden="1">#REF!</definedName>
    <definedName name="_RIV18d2df2c413a4410a07db1b10ef0e0ba" localSheetId="4" hidden="1">#REF!</definedName>
    <definedName name="_RIV18d2df2c413a4410a07db1b10ef0e0ba" hidden="1">#REF!</definedName>
    <definedName name="_RIV18d396b05a1f4d98a81d7c83b36fcdab" localSheetId="3" hidden="1">#REF!</definedName>
    <definedName name="_RIV18d396b05a1f4d98a81d7c83b36fcdab" localSheetId="4" hidden="1">#REF!</definedName>
    <definedName name="_RIV18d396b05a1f4d98a81d7c83b36fcdab" hidden="1">#REF!</definedName>
    <definedName name="_RIV18d832c50dfe453e8f68c3b2f0c19beb" hidden="1">Notes_Share_CashSettled!$10:$10</definedName>
    <definedName name="_RIV191bef38ed2d4525b7fefce3b1c789d2" hidden="1">Notes_Share_CashSettled!$H:$H</definedName>
    <definedName name="_RIV192f69717f9c4e04b6a89950e14e7ada" localSheetId="3" hidden="1">#REF!</definedName>
    <definedName name="_RIV192f69717f9c4e04b6a89950e14e7ada" localSheetId="4" hidden="1">#REF!</definedName>
    <definedName name="_RIV192f69717f9c4e04b6a89950e14e7ada" hidden="1">#REF!</definedName>
    <definedName name="_RIV193c999229e54770b3c12b8cbf472129" hidden="1">MDA_ReconciliationtoFreeCashFlo!$3:$3</definedName>
    <definedName name="_RIV1947bf2544df4bffbcf255694cfce237" hidden="1">MDA_ReconAdjustedDilutedEPS!$45:$45</definedName>
    <definedName name="_RIV194d7f4ac0ac47ab9761b54058500181" hidden="1">Notes_Related_PartyTransactions!$12:$12</definedName>
    <definedName name="_RIV19680354cf7a46b6adf7ce9af41f7476" localSheetId="3" hidden="1">#REF!</definedName>
    <definedName name="_RIV19680354cf7a46b6adf7ce9af41f7476" localSheetId="4" hidden="1">#REF!</definedName>
    <definedName name="_RIV19680354cf7a46b6adf7ce9af41f7476" hidden="1">#REF!</definedName>
    <definedName name="_RIV196ec07e7794464981d206bd50c50edd" localSheetId="3" hidden="1">'FS_FinancialCondition (with RP)'!$5:$5</definedName>
    <definedName name="_RIV196ec07e7794464981d206bd50c50edd" hidden="1">FS_FinancialCondition!$5:$5</definedName>
    <definedName name="_RIV1974946f88d048f986367f748d641ee4" hidden="1">Notes_Share_Employees!$C:$C</definedName>
    <definedName name="_RIV197c7742e2a54c7ba4bf3c012f9911f6" hidden="1">Ex_AdjustedExpenses!$H:$H</definedName>
    <definedName name="_RIV19806fb4839243aca9c54b536e5d47fe" hidden="1">Ex_AverageVariable!$7:$7</definedName>
    <definedName name="_RIV198b33c580d3462f873eee06bf89a67f" hidden="1">Ex_AdjustedExpenses!$9:$9</definedName>
    <definedName name="_RIV198c3bbb103a46ad9e29ff9cab95997b" hidden="1">MDA_ReconAdjustedEBITDA!$5:$5</definedName>
    <definedName name="_RIV198e5ab65c044f509b5c415ac6f936d0" hidden="1">MDA_GrossRevenuesByGeography!$A:$A</definedName>
    <definedName name="_RIV199ad181a5284f859304f453257196a3" localSheetId="3" hidden="1">#REF!</definedName>
    <definedName name="_RIV199ad181a5284f859304f453257196a3" localSheetId="4" hidden="1">#REF!</definedName>
    <definedName name="_RIV199ad181a5284f859304f453257196a3" hidden="1">#REF!</definedName>
    <definedName name="_RIV19b42bbd009d431b91cfa8795c5c7c33" localSheetId="3" hidden="1">#REF!</definedName>
    <definedName name="_RIV19b42bbd009d431b91cfa8795c5c7c33" localSheetId="4" hidden="1">#REF!</definedName>
    <definedName name="_RIV19b42bbd009d431b91cfa8795c5c7c33" hidden="1">#REF!</definedName>
    <definedName name="_RIV19bda74eb00140448f7b79b96e071191" localSheetId="4" hidden="1">'FS_StatementsofIncome (with RP)'!$3:$3</definedName>
    <definedName name="_RIV19bda74eb00140448f7b79b96e071191" hidden="1">FS_StatementsofIncome!$3:$3</definedName>
    <definedName name="_RIV19bf53abe7a1411b81ff4d696a55fcb5" hidden="1">Notes_Business_ClientSector!$K:$K</definedName>
    <definedName name="_RIV19e9deeb5650488989c8a8063457084f" hidden="1">MDA_PercentOfRevenues_Change!$18:$18</definedName>
    <definedName name="_RIV19f413a834dd41eeb32794e65ced9e04" localSheetId="3" hidden="1">#REF!</definedName>
    <definedName name="_RIV19f413a834dd41eeb32794e65ced9e04" localSheetId="4" hidden="1">#REF!</definedName>
    <definedName name="_RIV19f413a834dd41eeb32794e65ced9e04" hidden="1">#REF!</definedName>
    <definedName name="_RIV1a14e179bda6446a854c92e2727d9aea" hidden="1">Notes_Capital_Regulatory!$6:$6</definedName>
    <definedName name="_RIV1a16ed38f6c941da8768f89e41037cba" hidden="1">'Ex_DilutedEPS-Pre&amp;Post'!$N:$N</definedName>
    <definedName name="_RIV1a87d2ee9ebb499e8e1cd6fd4d4640b7" hidden="1">MDA_ResultsOfOperations!$C:$C</definedName>
    <definedName name="_RIV1a8c79a92b384cfaae6284e33f8b30df" hidden="1">MDA_WorkingCapital!$10:$10</definedName>
    <definedName name="_RIV1a930d96e444463f84c286a7bb97b1af" hidden="1">FS_ComprehensiveIncome!$23:$23</definedName>
    <definedName name="_RIV1a9a885a70ae460488045a8b23c698d9" hidden="1">#REF!</definedName>
    <definedName name="_RIV1a9b7052505d42f89dfcbfb0642b926b" hidden="1">FS_EquityStatement_PY!$C:$C</definedName>
    <definedName name="_RIV1ac1b63831af4a289199d4893a4f95ba" hidden="1">MDA_ReconAdjustedEBITDA!$19:$19</definedName>
    <definedName name="_RIV1acdd9bdf2c84c0c98cb8103e8d17038" hidden="1">Ex_EPSTable!$24:$24</definedName>
    <definedName name="_RIV1b063d7c7df746dababc9af9e8939dee" hidden="1">MDA_ResultsOfOperations!$30:$30</definedName>
    <definedName name="_RIV1b091ccc6ec4464f8479b09949391480" localSheetId="3" hidden="1">#REF!</definedName>
    <definedName name="_RIV1b091ccc6ec4464f8479b09949391480" localSheetId="4" hidden="1">#REF!</definedName>
    <definedName name="_RIV1b091ccc6ec4464f8479b09949391480" hidden="1">#REF!</definedName>
    <definedName name="_RIV1b0b733a34324740a9119003b46159af" hidden="1">FS_ComprehensiveLoss!$A:$A</definedName>
    <definedName name="_RIV1b0c80a9bcdd4ac098700f08f17be9c7" hidden="1">Notes_SubsequentEvents!$B:$B</definedName>
    <definedName name="_RIV1b2c5189f6db4542b64b9edcfa6d18f4" hidden="1">FS_EquityStatement!$O:$O</definedName>
    <definedName name="_RIV1b42498f82074f268de10cc3e44682a7" hidden="1">AssetClass_Variable_Fixed!$E:$E</definedName>
    <definedName name="_RIV1b4549d9eecf4b3282a98f1b44e77060" hidden="1">Ex_EPSTable!$23:$23</definedName>
    <definedName name="_RIV1b7c62700098485eac3c762cdfc61b85" localSheetId="3" hidden="1">#REF!</definedName>
    <definedName name="_RIV1b7c62700098485eac3c762cdfc61b85" localSheetId="4" hidden="1">#REF!</definedName>
    <definedName name="_RIV1b7c62700098485eac3c762cdfc61b85" hidden="1">#REF!</definedName>
    <definedName name="_RIV1b7d054d3e3c4d0c81d6b7836371fe7a" localSheetId="3" hidden="1">#REF!</definedName>
    <definedName name="_RIV1b7d054d3e3c4d0c81d6b7836371fe7a" localSheetId="4" hidden="1">#REF!</definedName>
    <definedName name="_RIV1b7d054d3e3c4d0c81d6b7836371fe7a" hidden="1">#REF!</definedName>
    <definedName name="_RIV1b97f58ff1fd49979c0f2debf7c2b857" localSheetId="3" hidden="1">#REF!</definedName>
    <definedName name="_RIV1b97f58ff1fd49979c0f2debf7c2b857" localSheetId="4" hidden="1">#REF!</definedName>
    <definedName name="_RIV1b97f58ff1fd49979c0f2debf7c2b857" hidden="1">#REF!</definedName>
    <definedName name="_RIV1ba6cee08863476cad8c86b8cf530d99" hidden="1">Ex_QuarterlyTradeVolume!#REF!</definedName>
    <definedName name="_RIV1bb8cafe24de4c88aa423516039e3bb0" hidden="1">Ex_QuarterlyTradeVolume!$B:$B</definedName>
    <definedName name="_RIV1bccbd7bdb0a4d18b868c0c953235e32" localSheetId="3" hidden="1">#REF!</definedName>
    <definedName name="_RIV1bccbd7bdb0a4d18b868c0c953235e32" localSheetId="4" hidden="1">#REF!</definedName>
    <definedName name="_RIV1bccbd7bdb0a4d18b868c0c953235e32" hidden="1">#REF!</definedName>
    <definedName name="_RIV1be2d42fdafe4e3d807aed22ea106e81" hidden="1">FS_ComprehensiveIncome!$9:$9</definedName>
    <definedName name="_RIV1be5932a13d9437280eda6a4b0dcbc91" hidden="1">MDA_PercentOfRevenues_AvgDailyV!$A:$A</definedName>
    <definedName name="_RIV1c2948377b90472c824c18fd51c4d14c" hidden="1">Notes_Capital_Regulatory!$Q:$Q</definedName>
    <definedName name="_RIV1c38a92facb64b12843b82ded1347c71" hidden="1">#REF!</definedName>
    <definedName name="_RIV1c5784dc37234315bf78aca72218a1ba" hidden="1">FS_CashFlows!$11:$11</definedName>
    <definedName name="_RIV1c57dc087b7543d1820b17e7399664c1" localSheetId="3" hidden="1">#REF!</definedName>
    <definedName name="_RIV1c57dc087b7543d1820b17e7399664c1" localSheetId="4" hidden="1">#REF!</definedName>
    <definedName name="_RIV1c57dc087b7543d1820b17e7399664c1" hidden="1">#REF!</definedName>
    <definedName name="_RIV1c8709aec84b44f7b566c179b6df4473" hidden="1">Ex_AdjustedExpenses!$K:$K</definedName>
    <definedName name="_RIV1c9c9d7d887e4f44b53d06ffda034627" hidden="1">FS_EquityStatement!$22:$22</definedName>
    <definedName name="_RIV1cadb4b93e104a3aac53ba4356a04122" hidden="1">Ex_DilutedEPS!$F:$F</definedName>
    <definedName name="_RIV1cb27b99929148b6b32652fec1fa9d96" localSheetId="3" hidden="1">#REF!</definedName>
    <definedName name="_RIV1cb27b99929148b6b32652fec1fa9d96" localSheetId="4" hidden="1">#REF!</definedName>
    <definedName name="_RIV1cb27b99929148b6b32652fec1fa9d96" hidden="1">#REF!</definedName>
    <definedName name="_RIV1cb54fcf1ff44919aea16709a0166264" hidden="1">FS_ComprehensiveLoss!$11:$11</definedName>
    <definedName name="_RIV1cbde2e5e02147bbac59994080d22024" hidden="1">FS_EquityStatement!$6:$6</definedName>
    <definedName name="_RIV1cbfd170f74347f78efe08cc1f2147eb" localSheetId="3" hidden="1">#REF!</definedName>
    <definedName name="_RIV1cbfd170f74347f78efe08cc1f2147eb" localSheetId="4" hidden="1">#REF!</definedName>
    <definedName name="_RIV1cbfd170f74347f78efe08cc1f2147eb" hidden="1">#REF!</definedName>
    <definedName name="_RIV1cf15847470e400a97f4676d03698f05" localSheetId="3" hidden="1">#REF!</definedName>
    <definedName name="_RIV1cf15847470e400a97f4676d03698f05" localSheetId="4" hidden="1">#REF!</definedName>
    <definedName name="_RIV1cf15847470e400a97f4676d03698f05" hidden="1">#REF!</definedName>
    <definedName name="_RIV1d07f5aae29248118dd6bd054f5aa2d7" localSheetId="3" hidden="1">#REF!</definedName>
    <definedName name="_RIV1d07f5aae29248118dd6bd054f5aa2d7" localSheetId="4" hidden="1">#REF!</definedName>
    <definedName name="_RIV1d07f5aae29248118dd6bd054f5aa2d7" hidden="1">#REF!</definedName>
    <definedName name="_RIV1d0b0d27f6fe4c188931fa99ba0c1990" localSheetId="3" hidden="1">#REF!</definedName>
    <definedName name="_RIV1d0b0d27f6fe4c188931fa99ba0c1990" localSheetId="4" hidden="1">#REF!</definedName>
    <definedName name="_RIV1d0b0d27f6fe4c188931fa99ba0c1990" hidden="1">#REF!</definedName>
    <definedName name="_RIV1d28ff8520244062981e356673a87864" hidden="1">FS_EquityStatement!$AC:$AC</definedName>
    <definedName name="_RIV1d8ac6c4a3c94050adda12f260643995" hidden="1">Ex_AdjustedEBITDA!$16:$16</definedName>
    <definedName name="_RIV1d9be6a891794bfc830bb6612d9a3f65" hidden="1">MDA_VarAndFixedRevbyFeeType!$P:$P</definedName>
    <definedName name="_RIV1da400aa2a334f1aaf04df5dde1efff4" hidden="1">'Ex_DilutedEPS-Pre&amp;Post'!$M:$M</definedName>
    <definedName name="_RIV1daa2555ed3a4deba90584f6f3196552" localSheetId="3" hidden="1">#REF!</definedName>
    <definedName name="_RIV1daa2555ed3a4deba90584f6f3196552" localSheetId="4" hidden="1">#REF!</definedName>
    <definedName name="_RIV1daa2555ed3a4deba90584f6f3196552" hidden="1">#REF!</definedName>
    <definedName name="_RIV1dd287ed0c184f329733735496e09ce0" hidden="1">Ex_EBITDAMargin!$M:$M</definedName>
    <definedName name="_RIV1df6313ae29649e8b6be3b25648b050e" localSheetId="3" hidden="1">#REF!</definedName>
    <definedName name="_RIV1df6313ae29649e8b6be3b25648b050e" localSheetId="4" hidden="1">#REF!</definedName>
    <definedName name="_RIV1df6313ae29649e8b6be3b25648b050e" hidden="1">#REF!</definedName>
    <definedName name="_RIV1df912018be64b68b0677728da7c5fd7" localSheetId="3" hidden="1">#REF!</definedName>
    <definedName name="_RIV1df912018be64b68b0677728da7c5fd7" localSheetId="4" hidden="1">#REF!</definedName>
    <definedName name="_RIV1df912018be64b68b0677728da7c5fd7" hidden="1">#REF!</definedName>
    <definedName name="_RIV1e05bb6dcdcd48619688efbfa58055d4" localSheetId="3" hidden="1">#REF!</definedName>
    <definedName name="_RIV1e05bb6dcdcd48619688efbfa58055d4" localSheetId="4" hidden="1">#REF!</definedName>
    <definedName name="_RIV1e05bb6dcdcd48619688efbfa58055d4" hidden="1">#REF!</definedName>
    <definedName name="_RIV1e1d4db1c9fe459186cf067bed46293e" hidden="1">#REF!</definedName>
    <definedName name="_RIV1e297a9ad16047a5bf66479342f22f69" hidden="1">FS_ComprehensiveLoss!$24:$24</definedName>
    <definedName name="_RIV1e340d8f33f841e999377c5ae973f94a" hidden="1">Notes_Share_EquitySettledPRSUs!$8:$8</definedName>
    <definedName name="_RIV1e5dfd5957fb4a3aa57bd22d4f3f3e84" hidden="1">Notes_Capital_LiquidFinancialAs!$5:$5</definedName>
    <definedName name="_RIV1e80b6bc034843dc92b3e725bdf0233d" hidden="1">AssetClass_Variable_Fixed!$K:$K</definedName>
    <definedName name="_RIV1eb29210372a484db9f7afa86e986e84" localSheetId="3" hidden="1">#REF!</definedName>
    <definedName name="_RIV1eb29210372a484db9f7afa86e986e84" localSheetId="4" hidden="1">#REF!</definedName>
    <definedName name="_RIV1eb29210372a484db9f7afa86e986e84" hidden="1">#REF!</definedName>
    <definedName name="_RIV1eb6eb0d62a34e26b2b7098835d5d83d" hidden="1">Notes_FairValue_FinancialInstru!$6:$6</definedName>
    <definedName name="_RIV1f03707ffbed474f880fc9cb9aa90721" hidden="1">FS_ComprehensiveLoss!$3:$3</definedName>
    <definedName name="_RIV1f0cec8931ce4a8fa07ad314e0ce1b77" localSheetId="3" hidden="1">#REF!</definedName>
    <definedName name="_RIV1f0cec8931ce4a8fa07ad314e0ce1b77" localSheetId="4" hidden="1">#REF!</definedName>
    <definedName name="_RIV1f0cec8931ce4a8fa07ad314e0ce1b77" hidden="1">#REF!</definedName>
    <definedName name="_RIV1f285643c8c449ef85b72117ff3b0c7c" hidden="1">'Ex_DilutedEPS-Pre&amp;Post'!$E:$E</definedName>
    <definedName name="_RIV1f3ee2e436f34e23bb02825390acfb72" hidden="1">MDA_VarAndFixedRevbyAssetClass!$V:$V</definedName>
    <definedName name="_RIV1f4f67c5077a47929667542e535a8932" localSheetId="3" hidden="1">#REF!</definedName>
    <definedName name="_RIV1f4f67c5077a47929667542e535a8932" localSheetId="4" hidden="1">#REF!</definedName>
    <definedName name="_RIV1f4f67c5077a47929667542e535a8932" hidden="1">#REF!</definedName>
    <definedName name="_RIV1f6567c225a246bb8f7f207d67b462b3" hidden="1">Note_NCI_TransfersToNCI!$A:$A</definedName>
    <definedName name="_RIV1f738cca791a44fe8d659f4cf1be4947" hidden="1">Notes_Revenue_Recognition!$J:$J</definedName>
    <definedName name="_RIV1f814c5ffd094bfebcdf14c3e96a1cbc" hidden="1">#REF!</definedName>
    <definedName name="_RIV1fcb5c2c38e44eda98045aa0c0f04b32" hidden="1">Notes_Business_InfoRegardingRev!$C:$C</definedName>
    <definedName name="_RIV1fcc0f9a3c2c459085c6ea31f5775ed2" hidden="1">FS_CashFlows!$3:$3</definedName>
    <definedName name="_RIV1fd3d1d9f5ae4e9a99e98dbea5c990ce" hidden="1">MDA_GrossRevenuebyClientSector!$I:$I</definedName>
    <definedName name="_RIV1fdb47d635f5452aaadc3f1aa40f1b8d" hidden="1">Notes_Capital_Regulatory!$G:$G</definedName>
    <definedName name="_RIV1ffaf06a8b69414ab44151ddbe8c923e" localSheetId="3" hidden="1">#REF!</definedName>
    <definedName name="_RIV1ffaf06a8b69414ab44151ddbe8c923e" localSheetId="4" hidden="1">#REF!</definedName>
    <definedName name="_RIV1ffaf06a8b69414ab44151ddbe8c923e" hidden="1">#REF!</definedName>
    <definedName name="_RIV1ffff844163544619d538d84ed1e9c55" hidden="1">Notes_Capital_LiquidFinancialAs!$C:$C</definedName>
    <definedName name="_RIV20243f6100a34d02a6b53cbb4ada2403" hidden="1">MDA_PercentOfRevenues_Change!$E:$E</definedName>
    <definedName name="_RIV2035111fa75a469fabe9a7ee7ae7a09a" hidden="1">MDA_ReconciliationtoFreeCashFlo!$7:$7</definedName>
    <definedName name="_RIV2045331a79d54bfbacd3631596d00e9a" hidden="1">Notes_Business_InfoRegardingRev!$K:$K</definedName>
    <definedName name="_RIV204fc127e9b9434b91c5b30583ee80ec" hidden="1">MDA_GrossRevenuesByGeography!$C:$C</definedName>
    <definedName name="_RIV207dbf9ef4c34f5dab96ba4c9fcffc36" hidden="1">Notes_Revenue_Recognition!$3:$3</definedName>
    <definedName name="_RIV208ab3b7c3ad41c5ac490d49e8f66b39" hidden="1">FS_CashFlows!$51:$51</definedName>
    <definedName name="_RIV208b2c3b35fa46e0bb95f8f0c0bfa18b" hidden="1">Notes_Revenue_Recognition!$X:$X</definedName>
    <definedName name="_RIV20af9df5811a4d65a3d889988bbea569" hidden="1">Notes_Operating_Lease!$9:$9</definedName>
    <definedName name="_RIV20b62a854c14497ab6ca61643bd0b4ff" hidden="1">Notes_Business_InfoRegardingRev!$N:$N</definedName>
    <definedName name="_RIV210cbd61b58a465497c2a941015b6561" hidden="1">MDA_GrossRevenuebyClientSector!$C:$C</definedName>
    <definedName name="_RIV213f5d21550244bb83085d75025a54af" hidden="1">Ex_AdjustedEBITDA!$E:$E</definedName>
    <definedName name="_RIV219216b79dbd4ba3ba11fc99d51d811b" localSheetId="3" hidden="1">#REF!</definedName>
    <definedName name="_RIV219216b79dbd4ba3ba11fc99d51d811b" localSheetId="4" hidden="1">#REF!</definedName>
    <definedName name="_RIV219216b79dbd4ba3ba11fc99d51d811b" hidden="1">#REF!</definedName>
    <definedName name="_RIV21e3121474b64043966912065224bd1c" hidden="1">MDA_VarAndFixedRevbyFeeType!$N:$N</definedName>
    <definedName name="_RIV21e42dfa9ef44c66a15459414e16a7ad" localSheetId="3" hidden="1">#REF!</definedName>
    <definedName name="_RIV21e42dfa9ef44c66a15459414e16a7ad" localSheetId="4" hidden="1">#REF!</definedName>
    <definedName name="_RIV21e42dfa9ef44c66a15459414e16a7ad" hidden="1">#REF!</definedName>
    <definedName name="_RIV21eb758349f44213933324dfa3987edc" localSheetId="3" hidden="1">#REF!</definedName>
    <definedName name="_RIV21eb758349f44213933324dfa3987edc" localSheetId="4" hidden="1">#REF!</definedName>
    <definedName name="_RIV21eb758349f44213933324dfa3987edc" hidden="1">#REF!</definedName>
    <definedName name="_RIV21f42bbde9d049b3a1ed294b2cf2126c" hidden="1">Notes_SubsequentEvents!$A:$A</definedName>
    <definedName name="_RIV21faf6448c5f44ee88bc8e2042805e96" hidden="1">FS_FinancialCondition!$42:$42</definedName>
    <definedName name="_RIV22065489c3a74bc381c4d3c5121e4458" localSheetId="3" hidden="1">#REF!</definedName>
    <definedName name="_RIV22065489c3a74bc381c4d3c5121e4458" localSheetId="4" hidden="1">#REF!</definedName>
    <definedName name="_RIV22065489c3a74bc381c4d3c5121e4458" hidden="1">#REF!</definedName>
    <definedName name="_RIV22887aa0153646a2943bc4172f64708f" hidden="1">Ex_AdjustedEBITDA!$F:$F</definedName>
    <definedName name="_RIV229fbedb5bee4f25a7b5d872c9168446" localSheetId="3" hidden="1">#REF!</definedName>
    <definedName name="_RIV229fbedb5bee4f25a7b5d872c9168446" localSheetId="4" hidden="1">#REF!</definedName>
    <definedName name="_RIV229fbedb5bee4f25a7b5d872c9168446" hidden="1">#REF!</definedName>
    <definedName name="_RIV22cd31b99a194d67942e9e7351dfdb16" hidden="1">Notes_NetIncome_PerShare!$E:$E</definedName>
    <definedName name="_RIV22dd1780c2bd48d48bf146bc0a5346ca" hidden="1">MDA_ResultsOfOperations!$L:$L</definedName>
    <definedName name="_RIV22ee707b094f4300aa78065fd21d3cb4" hidden="1">MDA_OperatingExp!$27:$27</definedName>
    <definedName name="_RIV22ee881b1cce407cb8e3a4274690be61" localSheetId="3" hidden="1">#REF!</definedName>
    <definedName name="_RIV22ee881b1cce407cb8e3a4274690be61" localSheetId="4" hidden="1">#REF!</definedName>
    <definedName name="_RIV22ee881b1cce407cb8e3a4274690be61" hidden="1">#REF!</definedName>
    <definedName name="_RIV22fb52d0b8414ac580e6556881811826" hidden="1">MDA_GrossRevenuesByGeography!$10:$10</definedName>
    <definedName name="_RIV23781f0f616b44ac9d4aae257e5d8fb8" hidden="1">Notes_FairValue_FinancialInstru!$M:$M</definedName>
    <definedName name="_RIV23a58a022c5a421c8426ba3a10162a9e" localSheetId="3" hidden="1">'FS_FinancialCondition (with RP)'!$A:$A</definedName>
    <definedName name="_RIV23a58a022c5a421c8426ba3a10162a9e" hidden="1">FS_FinancialCondition!$A:$A</definedName>
    <definedName name="_RIV23e87556418a4f52a9af038635d7fb1f" localSheetId="3" hidden="1">#REF!</definedName>
    <definedName name="_RIV23e87556418a4f52a9af038635d7fb1f" localSheetId="4" hidden="1">#REF!</definedName>
    <definedName name="_RIV23e87556418a4f52a9af038635d7fb1f" hidden="1">#REF!</definedName>
    <definedName name="_RIV23e9e6a9fd9a4d6d864adbc9465dbd33" hidden="1">FS_ComprehensiveLoss!$31:$31</definedName>
    <definedName name="_RIV23f9aba7ed764d4d9b1296985176050c" hidden="1">Note_NCI_TransfersToNCI!$E:$E</definedName>
    <definedName name="_RIV240148e838a44ae39b213995f6fbbe90" hidden="1">MDA_TotalRevenues!$29:$29</definedName>
    <definedName name="_RIV24097a0b9b7e449d9f1e235af777505c" hidden="1">Ex_AdjustedEBITDA!$C:$C</definedName>
    <definedName name="_RIV24435bbf01c34f22af185b651a2db21b" hidden="1">Ex_QuarterlyTradeVolume!$J:$J</definedName>
    <definedName name="_RIV247672628d4c4e6c9d1af59ad7f4bbb1" hidden="1">Ex_EPSTable!$21:$21</definedName>
    <definedName name="_RIV247d30b0efbc439f8f1bab692f870eb0" localSheetId="3" hidden="1">#REF!</definedName>
    <definedName name="_RIV247d30b0efbc439f8f1bab692f870eb0" localSheetId="4" hidden="1">#REF!</definedName>
    <definedName name="_RIV247d30b0efbc439f8f1bab692f870eb0" hidden="1">#REF!</definedName>
    <definedName name="_RIV248e61a5cb3e494495ca0e90041d93ec" hidden="1">#REF!</definedName>
    <definedName name="_RIV24a754d7fa3242589be226a23b303ab1" localSheetId="3" hidden="1">#REF!</definedName>
    <definedName name="_RIV24a754d7fa3242589be226a23b303ab1" localSheetId="4" hidden="1">#REF!</definedName>
    <definedName name="_RIV24a754d7fa3242589be226a23b303ab1" hidden="1">#REF!</definedName>
    <definedName name="_RIV24b07f47ab964db49d02627b0e45ac2d" localSheetId="3" hidden="1">#REF!</definedName>
    <definedName name="_RIV24b07f47ab964db49d02627b0e45ac2d" localSheetId="4" hidden="1">#REF!</definedName>
    <definedName name="_RIV24b07f47ab964db49d02627b0e45ac2d" hidden="1">#REF!</definedName>
    <definedName name="_RIV24be275620614807b8848cff577bae41" hidden="1">Ex_FreeCashFlows!$7:$7</definedName>
    <definedName name="_RIV24beb99f8462463d8b0cf9e27938880b" localSheetId="3" hidden="1">#REF!</definedName>
    <definedName name="_RIV24beb99f8462463d8b0cf9e27938880b" localSheetId="4" hidden="1">#REF!</definedName>
    <definedName name="_RIV24beb99f8462463d8b0cf9e27938880b" hidden="1">#REF!</definedName>
    <definedName name="_RIV24c4447aec884e58a96f0f853e53891e" hidden="1">#REF!</definedName>
    <definedName name="_RIV24d70fbacff548399aabc50dafefac07" localSheetId="3" hidden="1">#REF!</definedName>
    <definedName name="_RIV24d70fbacff548399aabc50dafefac07" localSheetId="4" hidden="1">#REF!</definedName>
    <definedName name="_RIV24d70fbacff548399aabc50dafefac07" hidden="1">#REF!</definedName>
    <definedName name="_RIV2501033c38674120b9436e5fa7aa1c2f" hidden="1">Notes_SubsequentEvents!$C:$C</definedName>
    <definedName name="_RIV251b008250064ee6a19f8e092752e5c7" hidden="1">FS_EquityStatement!$16:$16</definedName>
    <definedName name="_RIV252b8df1e654470585660938a2e3d217" hidden="1">MDA_ResultsOfOperations!$31:$31</definedName>
    <definedName name="_RIV254a755768914fc2aa1441fefd477cb8" hidden="1">Ex_EPSTable!$F:$F</definedName>
    <definedName name="_RIV254b3a8ea3b54cdcb08fe673688b9347" hidden="1">FS_CashFlows!$B:$B</definedName>
    <definedName name="_RIV25561ed6920b4270a0686cbb0aa8e7de" localSheetId="3" hidden="1">#REF!</definedName>
    <definedName name="_RIV25561ed6920b4270a0686cbb0aa8e7de" localSheetId="4" hidden="1">#REF!</definedName>
    <definedName name="_RIV25561ed6920b4270a0686cbb0aa8e7de" hidden="1">#REF!</definedName>
    <definedName name="_RIV2557e20a8d1e44198bdaecc73b4a1aae" hidden="1">MDA_ReconciliationtoFreeCashFlo!$D:$D</definedName>
    <definedName name="_RIV255c5a6da1d742dd90c3500d160ad62a" hidden="1">Ex_QuarterlyTradeVolume!$5:$5</definedName>
    <definedName name="_RIV25652e53464e46b893718af059ef498d" hidden="1">FS_EquityStatement!$AI:$AI</definedName>
    <definedName name="_RIV256d53c97d7c43e99fbb72db2589b24a" hidden="1">#REF!</definedName>
    <definedName name="_RIV256fe94e024d4a78a6421162edafaac9" hidden="1">FS_CashFlows!$4:$4</definedName>
    <definedName name="_RIV2578ed48257f4ab086f042d2c8ee53ef" hidden="1">Ex_AdjustedExpenses!$A:$A</definedName>
    <definedName name="_RIV2589fd7cdee4465da5dbbf25899abfc9" hidden="1">'Ex_DilutedEPS-Pre&amp;Post'!$27:$27</definedName>
    <definedName name="_RIV25a44eafcbf84232857200031c6d560e" localSheetId="3" hidden="1">#REF!</definedName>
    <definedName name="_RIV25a44eafcbf84232857200031c6d560e" localSheetId="4" hidden="1">#REF!</definedName>
    <definedName name="_RIV25a44eafcbf84232857200031c6d560e" hidden="1">#REF!</definedName>
    <definedName name="_RIV25aedf89dcd549378aaf3875d4bb40c7" hidden="1">MDA_ResultsOfOperations!$G:$G</definedName>
    <definedName name="_RIV25bbb9b39a2c4a99bc2376d60962e7be" localSheetId="3" hidden="1">#REF!</definedName>
    <definedName name="_RIV25bbb9b39a2c4a99bc2376d60962e7be" localSheetId="4" hidden="1">#REF!</definedName>
    <definedName name="_RIV25bbb9b39a2c4a99bc2376d60962e7be" hidden="1">#REF!</definedName>
    <definedName name="_RIV25bc2bbe91344c69845b870e3bf4e3b2" hidden="1">AssetClass_Variable_Fixed!$S:$S</definedName>
    <definedName name="_RIV25c095d042b04050b9142e3e679d80a5" hidden="1">MDA_TotalRevenues!$A:$A</definedName>
    <definedName name="_RIV2624bf3c721a4cd081b9836800a7761c" hidden="1">MDA_VarAndFixedRevbyFeeType!$4:$4</definedName>
    <definedName name="_RIV2665ce1d901849148b8ad7c7c760d2a1" hidden="1">MDA_VarAndFixedRevbyAssetClass!$23:$23</definedName>
    <definedName name="_RIV26674c02ac4144db8f3cb85d39b43924" localSheetId="3" hidden="1">#REF!</definedName>
    <definedName name="_RIV26674c02ac4144db8f3cb85d39b43924" localSheetId="4" hidden="1">#REF!</definedName>
    <definedName name="_RIV26674c02ac4144db8f3cb85d39b43924" hidden="1">#REF!</definedName>
    <definedName name="_RIV26731c2b2ee74c6c90ea56a9bec5b37e" hidden="1">Notes_Capital_Regulatory!$S:$S</definedName>
    <definedName name="_RIV2678b6044d9f4cc88995bbf76e93ddf6" localSheetId="3" hidden="1">#REF!</definedName>
    <definedName name="_RIV2678b6044d9f4cc88995bbf76e93ddf6" localSheetId="4" hidden="1">#REF!</definedName>
    <definedName name="_RIV2678b6044d9f4cc88995bbf76e93ddf6" hidden="1">#REF!</definedName>
    <definedName name="_RIV268754f856914fffaa31a24a31a94ba5" hidden="1">Notes_Share_Options!$A:$A</definedName>
    <definedName name="_RIV26cc9de673be41ef9b31fb3bffe84154" hidden="1">AssetClass_Variable_Fixed!$11:$11</definedName>
    <definedName name="_RIV26ea68bdaf3b4061bb92751e2cf62542" hidden="1">MDA_ReconAdjustedDilutedEPS!$21:$21</definedName>
    <definedName name="_RIV26ec88ca2eb34b01bdf79ee64caecc0e" hidden="1">MDA_OperatingExp!$34:$34</definedName>
    <definedName name="_RIV26f9a789c01f48349877aab11efaef02" hidden="1">#REF!</definedName>
    <definedName name="_RIV2737f0b676284bc38c4d257fba20e6d5" hidden="1">FS_EquityStatement!$Z:$Z</definedName>
    <definedName name="_RIV273890d57804458d91233ec15e6eb112" localSheetId="3" hidden="1">#REF!</definedName>
    <definedName name="_RIV273890d57804458d91233ec15e6eb112" localSheetId="4" hidden="1">#REF!</definedName>
    <definedName name="_RIV273890d57804458d91233ec15e6eb112" hidden="1">#REF!</definedName>
    <definedName name="_RIV277fecfc8f094e9993113626a3946122" hidden="1">Notes_Revenue_Recognition!$5:$5</definedName>
    <definedName name="_RIV278a6ac765c24237add110d4a30745b5" localSheetId="3" hidden="1">'FS_FinancialCondition (with RP)'!$34:$34</definedName>
    <definedName name="_RIV278a6ac765c24237add110d4a30745b5" hidden="1">FS_FinancialCondition!$36:$36</definedName>
    <definedName name="_RIV27b3fd909bea4f9eaeb4296684747dbd" hidden="1">MDA_ReconAdjustedDilutedEPS!$P:$P</definedName>
    <definedName name="_RIV27c3e660007046a984d910bc2df9983e" localSheetId="3" hidden="1">#REF!</definedName>
    <definedName name="_RIV27c3e660007046a984d910bc2df9983e" localSheetId="4" hidden="1">#REF!</definedName>
    <definedName name="_RIV27c3e660007046a984d910bc2df9983e" hidden="1">#REF!</definedName>
    <definedName name="_RIV28225fc92226494fbfea6ccefa787e76" hidden="1">FS_CashFlows_Count!$A:$A</definedName>
    <definedName name="_RIV2837bd571a9e40b8a9aac29a68e393ba" hidden="1">MDA_GrossRevenuesByGeography!$E:$E</definedName>
    <definedName name="_RIV285a27464ad6480dbe86809937abe17f" localSheetId="4" hidden="1">'FS_StatementsofIncome (with RP)'!$D:$D</definedName>
    <definedName name="_RIV285a27464ad6480dbe86809937abe17f" hidden="1">FS_StatementsofIncome!$D:$D</definedName>
    <definedName name="_RIV2862026ee1eb4881828d4b303493b92c" hidden="1">Notes_Intangible_Assets_AccuAmo!$L:$L</definedName>
    <definedName name="_RIV286366a2adea4f6e95bf175584412681" hidden="1">Notes_Related_PartyTransactions!$K:$K</definedName>
    <definedName name="_RIV28758aea9eae4e14b49c1955ca9c44f4" hidden="1">Ex_AdjustedEBITDA!$K:$K</definedName>
    <definedName name="_RIV28a61d905a044fa19dc79d1491dcaebf" hidden="1">Notes_NetIncome_PerShare!$7:$7</definedName>
    <definedName name="_RIV28a79bfb14a8434b92551651e9992f76" hidden="1">Notes_Capital_LiquidFinancialAs!$3:$3</definedName>
    <definedName name="_RIV28b87d76629d4d9aaa0899b1cb590d3e" hidden="1">Ex_DilutedEPS!$6:$6</definedName>
    <definedName name="_RIV28d21baeb7484d5986a0f0a82885f7fe" hidden="1">MDA_WorkingCapital!$5:$5</definedName>
    <definedName name="_RIV28d88b8acdbd4abbaa109ea94eded0f1" hidden="1">#REF!</definedName>
    <definedName name="_RIV28e4a556d33041f1a1b7230b0c1220dd" hidden="1">MDA_ReconAdjustedDilutedEPS!$39:$39</definedName>
    <definedName name="_RIV2901612491dd45f89163067c7b5c6bd0" hidden="1">MDA_PercentOfRevenues_Change!$17:$17</definedName>
    <definedName name="_RIV29553ca8c6d34268ac9c9b7d2cf59f82" hidden="1">Notes_Related_PartyTransactions!$D:$D</definedName>
    <definedName name="_RIV295a1a14afa34c5f85efbd8236e8e211" hidden="1">MDA_GrossRevenuebyClientSector!$21:$21</definedName>
    <definedName name="_RIV296b9db0e437481f931b621dd4405e9b" localSheetId="3" hidden="1">#REF!</definedName>
    <definedName name="_RIV296b9db0e437481f931b621dd4405e9b" localSheetId="4" hidden="1">#REF!</definedName>
    <definedName name="_RIV296b9db0e437481f931b621dd4405e9b" hidden="1">#REF!</definedName>
    <definedName name="_RIV2989df13c7d64343a3fb00f8932cdb5b" localSheetId="3" hidden="1">#REF!</definedName>
    <definedName name="_RIV2989df13c7d64343a3fb00f8932cdb5b" localSheetId="4" hidden="1">#REF!</definedName>
    <definedName name="_RIV2989df13c7d64343a3fb00f8932cdb5b" hidden="1">#REF!</definedName>
    <definedName name="_RIV29b3f647a2f642f7bf511427183193da" localSheetId="3" hidden="1">#REF!</definedName>
    <definedName name="_RIV29b3f647a2f642f7bf511427183193da" localSheetId="4" hidden="1">#REF!</definedName>
    <definedName name="_RIV29b3f647a2f642f7bf511427183193da" hidden="1">#REF!</definedName>
    <definedName name="_RIV29bba4c4de9a47d78a90a6ce1112f6b0" hidden="1">MDA_ResultsOfOperations!$3:$3</definedName>
    <definedName name="_RIV29dc111c4e654d8a8cc41eff87be7c71" hidden="1">Notes_NetIncome_PerShare!$42:$42</definedName>
    <definedName name="_RIV29de7c5de1b04f04874e725ce4ea7f4c" hidden="1">Notes_FairValue_FinancialInstru!$4:$4</definedName>
    <definedName name="_RIV29e638e57a294944b1dbcaa32bd02ca6" hidden="1">Notes_Share_BlackScholesModel!$C:$C</definedName>
    <definedName name="_RIV29eb3b133b784edb96c27d6ecf01c31c" hidden="1">Notes_Intangible_Assets_AccuAmo!$I:$I</definedName>
    <definedName name="_RIV2a25e2fa78f84d299100ebf738fee64d" hidden="1">MDA_GrossRevenuesByGeography!$8:$8</definedName>
    <definedName name="_RIV2a34065fa63f4592b7f954f89f213246" hidden="1">MDA_TotalRevenues!$O:$O</definedName>
    <definedName name="_RIV2a474379c7614831b0fef7668a303fad" hidden="1">AssetClass_Variable_Fixed!$V:$V</definedName>
    <definedName name="_RIV2a52e24160e44ee48fe66bac32bc76f1" localSheetId="3" hidden="1">#REF!</definedName>
    <definedName name="_RIV2a52e24160e44ee48fe66bac32bc76f1" localSheetId="4" hidden="1">#REF!</definedName>
    <definedName name="_RIV2a52e24160e44ee48fe66bac32bc76f1" hidden="1">#REF!</definedName>
    <definedName name="_RIV2a6c9f02e9014e818b61cb8a5b80cbb7" hidden="1">#REF!</definedName>
    <definedName name="_RIV2a70470c4aee48e98a7377e409a450b4" hidden="1">#REF!</definedName>
    <definedName name="_RIV2a7da75a93584a4bae4c2c34950a79dd" hidden="1">#REF!</definedName>
    <definedName name="_RIV2aa7e86fbba94dd08c3eff4672c3f6b3" localSheetId="3" hidden="1">#REF!</definedName>
    <definedName name="_RIV2aa7e86fbba94dd08c3eff4672c3f6b3" localSheetId="4" hidden="1">#REF!</definedName>
    <definedName name="_RIV2aa7e86fbba94dd08c3eff4672c3f6b3" hidden="1">#REF!</definedName>
    <definedName name="_RIV2ab9e71dc2c34b8b8d604a3088419739" hidden="1">Ex_DilutedEPS!$3:$3</definedName>
    <definedName name="_RIV2af70e606ab24289997bed8331608e35" hidden="1">MDA_ReconAdjustedEBITDA!$F:$F</definedName>
    <definedName name="_RIV2b251c3cfdc244a791cb2c5a43cb5559" hidden="1">#REF!</definedName>
    <definedName name="_RIV2b49b468987e48759c067f28f4f8a80b" hidden="1">FS_EquityStatement!$AH:$AH</definedName>
    <definedName name="_RIV2b5d448ad6ba4e07904789a834781dda" hidden="1">MDA_ReconciliationtoFreeCashFlo!$5:$5</definedName>
    <definedName name="_RIV2b68b4529e1b49d787a17eda0d2d1978" hidden="1">FS_ComprehensiveLoss!$I:$I</definedName>
    <definedName name="_RIV2b84fde88d3243999f1a714301e71a54" hidden="1">MDA_VarAndFixedRevbyAssetClass!$29:$29</definedName>
    <definedName name="_RIV2b8f0ae311d540b589fcc822f26e816e" localSheetId="3" hidden="1">#REF!</definedName>
    <definedName name="_RIV2b8f0ae311d540b589fcc822f26e816e" localSheetId="4" hidden="1">#REF!</definedName>
    <definedName name="_RIV2b8f0ae311d540b589fcc822f26e816e" hidden="1">#REF!</definedName>
    <definedName name="_RIV2b9b1cb74d6b4a04aae25abe1d2d1b14" hidden="1">Notes_Capital_Regulatory!$D:$D</definedName>
    <definedName name="_RIV2ba74441d8cc4686ae93ae9c76e04905" hidden="1">Notes_SubsequentEvents!$F:$F</definedName>
    <definedName name="_RIV2bfc6ed0549648609397ee8309d4a371" hidden="1">Notes_Intangible_Assets_AccuAmo!$9:$9</definedName>
    <definedName name="_RIV2c00ba5db8044c0791d8684d004c270c" hidden="1">FS_CashFlows!$13:$13</definedName>
    <definedName name="_RIV2c0208ee338c47968da474b63af6b67d" hidden="1">MDA_CashFlows!$8:$8</definedName>
    <definedName name="_RIV2c045fd510a04697b95de1111ad83135" localSheetId="3" hidden="1">#REF!</definedName>
    <definedName name="_RIV2c045fd510a04697b95de1111ad83135" localSheetId="4" hidden="1">#REF!</definedName>
    <definedName name="_RIV2c045fd510a04697b95de1111ad83135" hidden="1">#REF!</definedName>
    <definedName name="_RIV2c1555f26c6743b0a332253179dd8556" hidden="1">FS_FinancialCondition!$41:$41</definedName>
    <definedName name="_RIV2c15b744422d472ea734723d7e4ab5bc" hidden="1">MDA_GrossRevenuebyClientSector!$31:$31</definedName>
    <definedName name="_RIV2c19b3cd8e8b4d1db8f38c3ec8a43e5a" hidden="1">MDA_TotalRevenues!$I:$I</definedName>
    <definedName name="_RIV2c51688d72f64724b243313760121d71" localSheetId="3" hidden="1">#REF!</definedName>
    <definedName name="_RIV2c51688d72f64724b243313760121d71" localSheetId="4" hidden="1">#REF!</definedName>
    <definedName name="_RIV2c51688d72f64724b243313760121d71" hidden="1">#REF!</definedName>
    <definedName name="_RIV2c74fbd9736f44dda3726056e22f46ca" hidden="1">Notes_NetIncome_PerShare!$D:$D</definedName>
    <definedName name="_RIV2c799c1f78f441f3b57aab87eb712e6b" hidden="1">Notes_NetIncome_PerShare!$22:$22</definedName>
    <definedName name="_RIV2ca6f23969be4f1c9a3127be713a45dd" hidden="1">MDA_OperatingExp!$25:$25</definedName>
    <definedName name="_RIV2cafe69301e347e78f0561b6f1d72beb" localSheetId="3" hidden="1">#REF!</definedName>
    <definedName name="_RIV2cafe69301e347e78f0561b6f1d72beb" localSheetId="4" hidden="1">#REF!</definedName>
    <definedName name="_RIV2cafe69301e347e78f0561b6f1d72beb" hidden="1">#REF!</definedName>
    <definedName name="_RIV2ccd0b6a3ca14457afef2b281241e6c5" localSheetId="3" hidden="1">#REF!</definedName>
    <definedName name="_RIV2ccd0b6a3ca14457afef2b281241e6c5" localSheetId="4" hidden="1">#REF!</definedName>
    <definedName name="_RIV2ccd0b6a3ca14457afef2b281241e6c5" hidden="1">#REF!</definedName>
    <definedName name="_RIV2cd18ca271b6424f88e99bd23d8176f1" hidden="1">#REF!</definedName>
    <definedName name="_RIV2cda0681bc364a6a86e9553b00c1843a" hidden="1">Notes_Related_PartyTransactions!$13:$13</definedName>
    <definedName name="_RIV2d02f38c262349be9695e41f68ac74db" localSheetId="3" hidden="1">#REF!</definedName>
    <definedName name="_RIV2d02f38c262349be9695e41f68ac74db" localSheetId="4" hidden="1">#REF!</definedName>
    <definedName name="_RIV2d02f38c262349be9695e41f68ac74db" hidden="1">#REF!</definedName>
    <definedName name="_RIV2d06cf869b2f45d0893165ea90affaef" localSheetId="3" hidden="1">#REF!</definedName>
    <definedName name="_RIV2d06cf869b2f45d0893165ea90affaef" localSheetId="4" hidden="1">#REF!</definedName>
    <definedName name="_RIV2d06cf869b2f45d0893165ea90affaef" hidden="1">#REF!</definedName>
    <definedName name="_RIV2d3a94c1c79e4b958b119d5be37d5084" hidden="1">MDA_TotalRevenues!$P:$P</definedName>
    <definedName name="_RIV2d63041979784757b7c84890ab410c7a" localSheetId="3" hidden="1">#REF!</definedName>
    <definedName name="_RIV2d63041979784757b7c84890ab410c7a" localSheetId="4" hidden="1">#REF!</definedName>
    <definedName name="_RIV2d63041979784757b7c84890ab410c7a" hidden="1">#REF!</definedName>
    <definedName name="_RIV2d958f008b784471afbeff0bec131410" localSheetId="3" hidden="1">#REF!</definedName>
    <definedName name="_RIV2d958f008b784471afbeff0bec131410" localSheetId="4" hidden="1">#REF!</definedName>
    <definedName name="_RIV2d958f008b784471afbeff0bec131410" hidden="1">#REF!</definedName>
    <definedName name="_RIV2d9eb6cda4594f80a9b4bc344695a165" localSheetId="3" hidden="1">#REF!</definedName>
    <definedName name="_RIV2d9eb6cda4594f80a9b4bc344695a165" localSheetId="4" hidden="1">#REF!</definedName>
    <definedName name="_RIV2d9eb6cda4594f80a9b4bc344695a165" hidden="1">#REF!</definedName>
    <definedName name="_RIV2dac6d2a50324fc4afe7a30712513306" hidden="1">MDA_GrossRevenuesByGeography!$L:$L</definedName>
    <definedName name="_RIV2dc2318c46de43c089e2d8662d203c87" hidden="1">'Ex_DilutedEPS-Pre&amp;Post'!$P:$P</definedName>
    <definedName name="_RIV2e32856e2d514b8196aec0900baab8ef" hidden="1">'Ex_DilutedEPS-Pre&amp;Post'!$32:$32</definedName>
    <definedName name="_RIV2e5fb2ed2d164e7a8a8c060bf9929f2e" hidden="1">MDA_VarAndFixedRevbyAssetClass!$F:$F</definedName>
    <definedName name="_RIV2e696366721c4e8ab3eafeeeed393bc9" hidden="1">Notes_Lease_Pmts!$6:$6</definedName>
    <definedName name="_RIV2e7d30ccf07b4c9999d7cb56c4e1260c" localSheetId="4" hidden="1">'FS_StatementsofIncome (with RP)'!$20:$20</definedName>
    <definedName name="_RIV2e7d30ccf07b4c9999d7cb56c4e1260c" hidden="1">FS_StatementsofIncome!$20:$20</definedName>
    <definedName name="_RIV2eb8fd4da85142aeaee6ce429a39882a" hidden="1">Notes_Weighted_Average_Lease!$3:$3</definedName>
    <definedName name="_RIV2f09973d5ee8471fa69093bc299f14b2" hidden="1">Ex_AdjustedEBITDA!$M:$M</definedName>
    <definedName name="_RIV2f116d4ec53b4debb37557b462449e58" hidden="1">#REF!</definedName>
    <definedName name="_RIV2f1ec38b5f5e4991950ef330d6b8e538" localSheetId="3" hidden="1">#REF!</definedName>
    <definedName name="_RIV2f1ec38b5f5e4991950ef330d6b8e538" localSheetId="4" hidden="1">#REF!</definedName>
    <definedName name="_RIV2f1ec38b5f5e4991950ef330d6b8e538" hidden="1">#REF!</definedName>
    <definedName name="_RIV2f4727613854431c92098f85b33f1f4c" hidden="1">FS_CashFlows!$14:$14</definedName>
    <definedName name="_RIV2f56d32b451741b3ad8f93419bbb1d18" hidden="1">MDA_ReconAdjustedDilutedEPS!$42:$42</definedName>
    <definedName name="_RIV2f626d783f3741cf9d84a29610132051" hidden="1">Ex_AdjustedEBITDA!$15:$15</definedName>
    <definedName name="_RIV2f84655f7acb4670a9f000be2ee8370f" hidden="1">Note_NCI_OwnershipChange!$B:$B</definedName>
    <definedName name="_RIV2fbda88b3c6c4b22a3292e2352491e4d" localSheetId="3" hidden="1">#REF!</definedName>
    <definedName name="_RIV2fbda88b3c6c4b22a3292e2352491e4d" localSheetId="4" hidden="1">#REF!</definedName>
    <definedName name="_RIV2fbda88b3c6c4b22a3292e2352491e4d" hidden="1">#REF!</definedName>
    <definedName name="_RIV2fcbb2055fe44f909c17820cfbc5ef49" hidden="1">MDA_TotalRevenues!$K:$K</definedName>
    <definedName name="_RIV2fd16289d31542c890f8008245669944" localSheetId="3" hidden="1">#REF!</definedName>
    <definedName name="_RIV2fd16289d31542c890f8008245669944" localSheetId="4" hidden="1">#REF!</definedName>
    <definedName name="_RIV2fd16289d31542c890f8008245669944" hidden="1">#REF!</definedName>
    <definedName name="_RIV30018bd03d2c4d11acf44bfd396c6840" hidden="1">MDA_PercentOfRevenues_AvgDailyV!$11:$11</definedName>
    <definedName name="_RIV30782a78648749969a4a50b7659c10d5" hidden="1">Ex_DilutedEPS!$N:$N</definedName>
    <definedName name="_RIV30873bf360d54926aa5d79c2d7a6b313" hidden="1">#REF!</definedName>
    <definedName name="_RIV3090b767b146407582e7427da33ac811" hidden="1">Notes_Share_EquitySettledPRSUs!$13:$13</definedName>
    <definedName name="_RIV309b55a1d9b945a7839b3b551654ef8c" localSheetId="3" hidden="1">#REF!</definedName>
    <definedName name="_RIV309b55a1d9b945a7839b3b551654ef8c" localSheetId="4" hidden="1">#REF!</definedName>
    <definedName name="_RIV309b55a1d9b945a7839b3b551654ef8c" hidden="1">#REF!</definedName>
    <definedName name="_RIV30ab209229844e8f966841d18a2b5989" hidden="1">AssetClass_Variable_Fixed!$B:$B</definedName>
    <definedName name="_RIV30ced3608e5245d6824eaaa42f7a980c" hidden="1">Ex_EBITDAMargin!$H:$H</definedName>
    <definedName name="_RIV30f0c1737ece4c02aecfda5f4b98b3f3" hidden="1">Notes_Business_ClientSector!$B:$B</definedName>
    <definedName name="_RIV30faae2bdedb4eed9711e965f352ed3b" hidden="1">FS_EquityStatement_PY!$3:$3</definedName>
    <definedName name="_RIV31105bbf21904e188507d29960af9830" hidden="1">MDA_ResultsOfOperations!$4:$4</definedName>
    <definedName name="_RIV3116ffe45a7b4ea6a75b78120e9660b4" hidden="1">Notes_Business_InfoRegardingRev!$5:$5</definedName>
    <definedName name="_RIV3195fb2a0ac44f28a5e5c8467afb7865" hidden="1">Notes_Business_ClientSector!$D:$D</definedName>
    <definedName name="_RIV31a3b5fc20ff4637bcc30571dc0398a9" localSheetId="3" hidden="1">#REF!</definedName>
    <definedName name="_RIV31a3b5fc20ff4637bcc30571dc0398a9" localSheetId="4" hidden="1">#REF!</definedName>
    <definedName name="_RIV31a3b5fc20ff4637bcc30571dc0398a9" hidden="1">#REF!</definedName>
    <definedName name="_RIV31eebe8550664069b21da8c879d9ecb3" hidden="1">Ex_IncomeStatement!$6:$6</definedName>
    <definedName name="_RIV31f0632b4eae450da97ef92ed2dd60f4" localSheetId="4" hidden="1">'FS_StatementsofIncome (with RP)'!$26:$26</definedName>
    <definedName name="_RIV31f0632b4eae450da97ef92ed2dd60f4" hidden="1">FS_StatementsofIncome!$26:$26</definedName>
    <definedName name="_RIV32051c9eeb214c4e9ac07022fd575c96" hidden="1">FS_EquityStatement!$23:$23</definedName>
    <definedName name="_RIV3208542768c546c2a93faac76d3ff5d6" hidden="1">MDA_VarAndFixedRevbyAssetClass!$A:$A</definedName>
    <definedName name="_RIV32115bc6c683434a8b11880bc6fff06b" hidden="1">Notes_Capital_Regulatory!$4:$4</definedName>
    <definedName name="_RIV323fbaa48ceb4181a1515e43e0c3929b" localSheetId="3" hidden="1">#REF!</definedName>
    <definedName name="_RIV323fbaa48ceb4181a1515e43e0c3929b" localSheetId="4" hidden="1">#REF!</definedName>
    <definedName name="_RIV323fbaa48ceb4181a1515e43e0c3929b" hidden="1">#REF!</definedName>
    <definedName name="_RIV3260349878394049b2dc76b7d4d971d0" hidden="1">FS_EquityStatement!$5:$5</definedName>
    <definedName name="_RIV328f73788f7240c2a141702c7f5b1d0b" localSheetId="3" hidden="1">#REF!</definedName>
    <definedName name="_RIV328f73788f7240c2a141702c7f5b1d0b" localSheetId="4" hidden="1">#REF!</definedName>
    <definedName name="_RIV328f73788f7240c2a141702c7f5b1d0b" hidden="1">#REF!</definedName>
    <definedName name="_RIV329e58fcf22341808d0b205fd7202ccb" hidden="1">Notes_NetIncome_PerShare!$30:$30</definedName>
    <definedName name="_RIV32a4e6acafec4475a6b2b60495273e61" hidden="1">Notes_Business_InfoRegardingRev!$12:$12</definedName>
    <definedName name="_RIV32b48caab45c43fa881db000f0b0237c" hidden="1">Ex_AdjustedEBITDA!$6:$6</definedName>
    <definedName name="_RIV32c5cbe4a8d84cdc9a216b322b3272c7" localSheetId="4" hidden="1">'FS_StatementsofIncome (with RP)'!$36:$36</definedName>
    <definedName name="_RIV32c5cbe4a8d84cdc9a216b322b3272c7" hidden="1">FS_StatementsofIncome!$42:$42</definedName>
    <definedName name="_RIV32cf72217dad4567a0bc6cd656708fab" hidden="1">MDA_WorkingCapital!$11:$11</definedName>
    <definedName name="_RIV32ed20f9956340e7a220cea2751e4895" hidden="1">FS_EquityStatement!$AG:$AG</definedName>
    <definedName name="_RIV331be05b132f4f779d86242842122f42" localSheetId="4" hidden="1">'FS_StatementsofIncome (with RP)'!$C:$C</definedName>
    <definedName name="_RIV331be05b132f4f779d86242842122f42" hidden="1">FS_StatementsofIncome!$C:$C</definedName>
    <definedName name="_RIV33291203269c443b95571a392f12f6d9" hidden="1">MDA_ReconAdjustedEBITDA!$R:$R</definedName>
    <definedName name="_RIV33356801d9324667873c3ae9de90e206" hidden="1">MDA_GrossRevenuesByGeography!$3:$3</definedName>
    <definedName name="_RIV33557977c0b7407ebb82f8389955b603" localSheetId="3" hidden="1">#REF!</definedName>
    <definedName name="_RIV33557977c0b7407ebb82f8389955b603" localSheetId="4" hidden="1">#REF!</definedName>
    <definedName name="_RIV33557977c0b7407ebb82f8389955b603" hidden="1">#REF!</definedName>
    <definedName name="_RIV3386af78b75c42738955cd635ec621f6" hidden="1">Ex_EBITDAMargin!$9:$9</definedName>
    <definedName name="_RIV338eca8ad953494f9c9eefe59ef352c1" localSheetId="3" hidden="1">#REF!</definedName>
    <definedName name="_RIV338eca8ad953494f9c9eefe59ef352c1" localSheetId="4" hidden="1">#REF!</definedName>
    <definedName name="_RIV338eca8ad953494f9c9eefe59ef352c1" hidden="1">#REF!</definedName>
    <definedName name="_RIV339b808c7aca46c4b30664ab8ffc691b" localSheetId="3" hidden="1">'FS_FinancialCondition (with RP)'!$14:$14</definedName>
    <definedName name="_RIV339b808c7aca46c4b30664ab8ffc691b" hidden="1">FS_FinancialCondition!$14:$14</definedName>
    <definedName name="_RIV33aedc9a661949e6b7b0d72d9af4f000" hidden="1">Notes_Share_Options!$5:$5</definedName>
    <definedName name="_RIV33d05e2f3e5b4504bd641aac840d1faa" localSheetId="3" hidden="1">#REF!</definedName>
    <definedName name="_RIV33d05e2f3e5b4504bd641aac840d1faa" localSheetId="4" hidden="1">#REF!</definedName>
    <definedName name="_RIV33d05e2f3e5b4504bd641aac840d1faa" hidden="1">#REF!</definedName>
    <definedName name="_RIV33d08c5c11bd422bb384857047defc7c" hidden="1">MDA_ReconAdjustedEBITDA!$43:$43</definedName>
    <definedName name="_RIV33df9042b9c7422bacc938f0d72100b4" localSheetId="3" hidden="1">'FS_FinancialCondition (with RP)'!$7:$7</definedName>
    <definedName name="_RIV33df9042b9c7422bacc938f0d72100b4" hidden="1">FS_FinancialCondition!$7:$7</definedName>
    <definedName name="_RIV33eb386c2e55481ca71f1f2ce2d10bf7" localSheetId="3" hidden="1">#REF!</definedName>
    <definedName name="_RIV33eb386c2e55481ca71f1f2ce2d10bf7" localSheetId="4" hidden="1">#REF!</definedName>
    <definedName name="_RIV33eb386c2e55481ca71f1f2ce2d10bf7" hidden="1">#REF!</definedName>
    <definedName name="_RIV33fac6fc5d2245aaa2aed73910983393" hidden="1">MDA_PercentOfRevenues_AvgDailyV!$9:$9</definedName>
    <definedName name="_RIV341111cf356a479dae8399abc4f9d661" hidden="1">Notes_Deferred_Revenue!$C:$C</definedName>
    <definedName name="_RIV341b284160fe406797d58d6d15a09d47" hidden="1">Notes_Lease_Pmts!$B:$B</definedName>
    <definedName name="_RIV34269a3bf7fd4b9e9b58f068304c8ba7" hidden="1">Notes_Business_ClientSector!$J:$J</definedName>
    <definedName name="_RIV34355dc7a781453a83aaa4d32887ff4b" hidden="1">MDA_ReconAdjustedDilutedEPS!$G:$G</definedName>
    <definedName name="_RIV344cc52773c646bbbc7fba78c6ee372e" localSheetId="4" hidden="1">'FS_StatementsofIncome (with RP)'!$30:$30</definedName>
    <definedName name="_RIV344cc52773c646bbbc7fba78c6ee372e" hidden="1">FS_StatementsofIncome!$30:$30</definedName>
    <definedName name="_RIV3479c9bf0c7a4e15a540d136fec34006" hidden="1">Ex_AverageVariable!$I:$I</definedName>
    <definedName name="_RIV3495c32444a24cb4a2c17fdbf683a67c" hidden="1">Ex_EPSTable!$31:$31</definedName>
    <definedName name="_RIV3498b676c32345d2979b132b6933fbbe" hidden="1">Ex_IncomeStatement!$22:$22</definedName>
    <definedName name="_RIV34ad84fb190e455592f652a6d98b38ce" localSheetId="3" hidden="1">#REF!</definedName>
    <definedName name="_RIV34ad84fb190e455592f652a6d98b38ce" localSheetId="4" hidden="1">#REF!</definedName>
    <definedName name="_RIV34ad84fb190e455592f652a6d98b38ce" hidden="1">#REF!</definedName>
    <definedName name="_RIV34e4994c5eff4c5a9257e9a8ef94a5c1" localSheetId="3" hidden="1">#REF!</definedName>
    <definedName name="_RIV34e4994c5eff4c5a9257e9a8ef94a5c1" localSheetId="4" hidden="1">#REF!</definedName>
    <definedName name="_RIV34e4994c5eff4c5a9257e9a8ef94a5c1" hidden="1">#REF!</definedName>
    <definedName name="_RIV34ee21378a9247c883d7aa5855768a7f" hidden="1">MDA_VarAndFixedRevbyFeeType!$H:$H</definedName>
    <definedName name="_RIV3509afdaeb664daf9e53eece713cf7f2" localSheetId="3" hidden="1">#REF!</definedName>
    <definedName name="_RIV3509afdaeb664daf9e53eece713cf7f2" localSheetId="4" hidden="1">#REF!</definedName>
    <definedName name="_RIV3509afdaeb664daf9e53eece713cf7f2" hidden="1">#REF!</definedName>
    <definedName name="_RIV350eb48314d54885ba3d344ba5712fba" hidden="1">Ex_IncomeStatement!$27:$27</definedName>
    <definedName name="_RIV35292c9901ae419f97dcb0f0b604ac2d" hidden="1">FS_EquityStatement_PY!$E:$E</definedName>
    <definedName name="_RIV354eea8ed6ce4e6899f8032e27992481" hidden="1">Notes_Intangible_Assets_AccuAmo!$K:$K</definedName>
    <definedName name="_RIV35518e69820a43f1b6ba20cfb3c0aa7d" hidden="1">FS_ComprehensiveLoss!$C:$C</definedName>
    <definedName name="_RIV35886a9f00e647b0857027aee2654198" hidden="1">#REF!</definedName>
    <definedName name="_RIV359a7ac9e297422788c5330b7d5079bd" hidden="1">#REF!</definedName>
    <definedName name="_RIV359fd84558d34117849dbed84f2607da" hidden="1">MDA_GrossRevenuebyClientSector!$G:$G</definedName>
    <definedName name="_RIV3602f039e6c542c8b87adc362fe3f18a" hidden="1">Notes_Capital_LiquidFinancialAs!$I:$I</definedName>
    <definedName name="_RIV36065a8e0e784a698889c69a1fa4cd08" hidden="1">MDA_ResultsOfOperations!$17:$17</definedName>
    <definedName name="_RIV361103984612409dba1e635934035038" hidden="1">MDA_TotalRevenues!$14:$14</definedName>
    <definedName name="_RIV3615409e1ab64b4395d09298cfdb3af6" hidden="1">FS_FinancialCondition!$47:$47</definedName>
    <definedName name="_RIV3616de1aa8dd405e8ed75b01f77e1807" localSheetId="3" hidden="1">#REF!</definedName>
    <definedName name="_RIV3616de1aa8dd405e8ed75b01f77e1807" localSheetId="4" hidden="1">#REF!</definedName>
    <definedName name="_RIV3616de1aa8dd405e8ed75b01f77e1807" hidden="1">#REF!</definedName>
    <definedName name="_RIV361acfcf7b4c4d48a85d3a1b3d3f280c" hidden="1">MDA_GrossRevenuebyClientSector!$27:$27</definedName>
    <definedName name="_RIV36320696e8664ce1a24b208d1547f124" hidden="1">MDA_WorkingCapital!$8:$8</definedName>
    <definedName name="_RIV36453a1d3de5487da3937fd94fda7e20" hidden="1">Notes_NetIncome_PerShare!$G:$G</definedName>
    <definedName name="_RIV364d7144fded46dfa2befefe0ab5cd86" localSheetId="3" hidden="1">#REF!</definedName>
    <definedName name="_RIV364d7144fded46dfa2befefe0ab5cd86" localSheetId="4" hidden="1">#REF!</definedName>
    <definedName name="_RIV364d7144fded46dfa2befefe0ab5cd86" hidden="1">#REF!</definedName>
    <definedName name="_RIV365c2b9a2e3547cf8765384a2c1934f6" hidden="1">#REF!</definedName>
    <definedName name="_RIV3677db0cb25c46f6a8ce9b5515b7bb30" hidden="1">Notes_Share_Employees!$I:$I</definedName>
    <definedName name="_RIV3686ccdac7234d47af598eeda184814f" hidden="1">Ex_IncomeStatement!$33:$33</definedName>
    <definedName name="_RIV3699699408e041edb77d11b433a86a5c" hidden="1">#REF!</definedName>
    <definedName name="_RIV36a1afdb754543fead4005261db978a3" hidden="1">MDA_CashFlows!$A:$A</definedName>
    <definedName name="_RIV36b571aaf4e14cb0b52b5df5eb1d8701" hidden="1">FS_EquityStatement!$17:$17</definedName>
    <definedName name="_RIV36d9c32eeb4d49828db76c76be10b103" hidden="1">MDA_VarAndFixedRevbyFeeType!$L:$L</definedName>
    <definedName name="_RIV370a4f824e1543b5acd94463a50970a4" hidden="1">FS_CashFlows_Count!$10:$10</definedName>
    <definedName name="_RIV37359b3ad32641c8b63a3b619b5c9900" localSheetId="3" hidden="1">#REF!</definedName>
    <definedName name="_RIV37359b3ad32641c8b63a3b619b5c9900" localSheetId="4" hidden="1">#REF!</definedName>
    <definedName name="_RIV37359b3ad32641c8b63a3b619b5c9900" hidden="1">#REF!</definedName>
    <definedName name="_RIV377b66f6b82a402e8e0442c95c1b017f" localSheetId="3" hidden="1">#REF!</definedName>
    <definedName name="_RIV377b66f6b82a402e8e0442c95c1b017f" localSheetId="4" hidden="1">#REF!</definedName>
    <definedName name="_RIV377b66f6b82a402e8e0442c95c1b017f" hidden="1">#REF!</definedName>
    <definedName name="_RIV379dc00e8faa4e7982d629a92dd5ccd2" localSheetId="3" hidden="1">#REF!</definedName>
    <definedName name="_RIV379dc00e8faa4e7982d629a92dd5ccd2" localSheetId="4" hidden="1">#REF!</definedName>
    <definedName name="_RIV379dc00e8faa4e7982d629a92dd5ccd2" hidden="1">#REF!</definedName>
    <definedName name="_RIV37d19578f5e541fbb07694306719ef5d" hidden="1">Ex_IncomeStatement!$41:$41</definedName>
    <definedName name="_RIV37d900f60e6244c8a0fb2e81ea569e67" hidden="1">Ex_IncomeStatement!$31:$31</definedName>
    <definedName name="_RIV37e50ad1e13f4b14b00c16b4252e54f8" hidden="1">MDA_OperatingExp!$3:$3</definedName>
    <definedName name="_RIV37e541dad9084545b549062d2e242be6" hidden="1">FS_EquityStatement!$3:$3</definedName>
    <definedName name="_RIV37ee686073544f509bab0089b9ead49c" hidden="1">MDA_ReconAdjustedDilutedEPS!$31:$31</definedName>
    <definedName name="_RIV37f32f26b9e84f07a9dbf3afda9af712" hidden="1">MDA_VarAndFixedRevbyAssetClass!$4:$4</definedName>
    <definedName name="_RIV37f6905f9b5e400d9f288026da866c25" hidden="1">FS_CashFlows!$23:$23</definedName>
    <definedName name="_RIV37faa9d14e5b4220b62034d7d67276be" hidden="1">Ex_IncomeStatement!$19:$19</definedName>
    <definedName name="_RIV380876b6c19e442b8d22cafd3cf08971" hidden="1">FS_CashFlows!$49:$49</definedName>
    <definedName name="_RIV381cc3bf4e914659a27417bd9342e91a" localSheetId="3" hidden="1">#REF!</definedName>
    <definedName name="_RIV381cc3bf4e914659a27417bd9342e91a" localSheetId="4" hidden="1">#REF!</definedName>
    <definedName name="_RIV381cc3bf4e914659a27417bd9342e91a" hidden="1">#REF!</definedName>
    <definedName name="_RIV387a23e38701418a8fc276935e7fae13" localSheetId="3" hidden="1">#REF!</definedName>
    <definedName name="_RIV387a23e38701418a8fc276935e7fae13" localSheetId="4" hidden="1">#REF!</definedName>
    <definedName name="_RIV387a23e38701418a8fc276935e7fae13" hidden="1">#REF!</definedName>
    <definedName name="_RIV38b182338626474ea2de892c58fb0570" hidden="1">Notes_NetIncome_PerShare!$16:$16</definedName>
    <definedName name="_RIV38b839b7d2b54b8a8883f34314992311" hidden="1">FS_ComprehensiveIncome!$5:$5</definedName>
    <definedName name="_RIV38b83f6e76184e9ab89fd29b59aee6c1" hidden="1">Ex_EBITDAMargin!$16:$16</definedName>
    <definedName name="_RIV38f947276ceb473082231e95f3d8048c" localSheetId="3" hidden="1">#REF!</definedName>
    <definedName name="_RIV38f947276ceb473082231e95f3d8048c" localSheetId="4" hidden="1">#REF!</definedName>
    <definedName name="_RIV38f947276ceb473082231e95f3d8048c" hidden="1">#REF!</definedName>
    <definedName name="_RIV3921f188ccfa4e248979d528b4013b05" hidden="1">FS_EquityStatement_PY!$I:$I</definedName>
    <definedName name="_RIV392980519adc48f7a161081950b22bc4" localSheetId="3" hidden="1">#REF!</definedName>
    <definedName name="_RIV392980519adc48f7a161081950b22bc4" localSheetId="4" hidden="1">#REF!</definedName>
    <definedName name="_RIV392980519adc48f7a161081950b22bc4" hidden="1">#REF!</definedName>
    <definedName name="_RIV393ce405097343b2b680173fbef5d251" hidden="1">Notes_Intangible_Assets_AccuAmo!$H:$H</definedName>
    <definedName name="_RIV394b957f477949a3bf2cddb6376eabc8" hidden="1">Notes_Capital_LiquidFinancialAs!$H:$H</definedName>
    <definedName name="_RIV395551abffd543cb865e49ebcc7dfdce" hidden="1">#REF!</definedName>
    <definedName name="_RIV398799b8114b4605a090fabf8e14e8f5" hidden="1">Notes_Share_EmployeeShares!$B:$B</definedName>
    <definedName name="_RIV39a8e1c606bc4e2b81fac8bea9540155" hidden="1">Notes_Capital_LiquidFinancialAs!$J:$J</definedName>
    <definedName name="_RIV39b691005bc94e6599fdee607a156fd0" hidden="1">Ex_FreeCashFlows!$H:$H</definedName>
    <definedName name="_RIV39c20bbe3dee4ebbbc6c1efbc124d331" hidden="1">FS_ComprehensiveIncome!$C:$C</definedName>
    <definedName name="_RIV39ecfb2f71d24c1b9ba3c563cdc4d1a0" hidden="1">Notes_Share_EquitySettledPRSUs!$L:$L</definedName>
    <definedName name="_RIV39f84211d95c44a794614bc29ba87e72" hidden="1">Notes_Deferred_Revenue!$5:$5</definedName>
    <definedName name="_RIV3a756c39ddba4d9c80bdd326ac84dda4" hidden="1">MDA_VarAndFixedRevbyAssetClass!$30:$30</definedName>
    <definedName name="_RIV3a802104652f4c91980cb4e1e61d2885" hidden="1">#REF!</definedName>
    <definedName name="_RIV3aaa44a217154f90a73fa382767e19bd" hidden="1">AssetClass_Variable_Fixed!$Y:$Y</definedName>
    <definedName name="_RIV3ad2d5b5b1f24af99ab6ae5845eb7cc0" hidden="1">Notes_Share_Employees!$B:$B</definedName>
    <definedName name="_RIV3adb61cc43ac45c99897eff83771fb02" localSheetId="3" hidden="1">#REF!</definedName>
    <definedName name="_RIV3adb61cc43ac45c99897eff83771fb02" localSheetId="4" hidden="1">#REF!</definedName>
    <definedName name="_RIV3adb61cc43ac45c99897eff83771fb02" hidden="1">#REF!</definedName>
    <definedName name="_RIV3ae30ee296254fc391661b998be43729" hidden="1">MDA_GrossRevenuebyAssetClass!$30:$30</definedName>
    <definedName name="_RIV3b18458646e842ceac70b283968ef7d3" hidden="1">Ex_EBITDAMargin!$7:$7</definedName>
    <definedName name="_RIV3b20dd0d1d9c4325a3f3744538b7814c" hidden="1">Notes_NetIncome_PerShare!$33:$33</definedName>
    <definedName name="_RIV3b30332fd29f410599418872a02c8329" localSheetId="3" hidden="1">#REF!</definedName>
    <definedName name="_RIV3b30332fd29f410599418872a02c8329" localSheetId="4" hidden="1">#REF!</definedName>
    <definedName name="_RIV3b30332fd29f410599418872a02c8329" hidden="1">#REF!</definedName>
    <definedName name="_RIV3b3c22a137c5470282339f4adf029589" localSheetId="3" hidden="1">#REF!</definedName>
    <definedName name="_RIV3b3c22a137c5470282339f4adf029589" localSheetId="4" hidden="1">#REF!</definedName>
    <definedName name="_RIV3b3c22a137c5470282339f4adf029589" hidden="1">#REF!</definedName>
    <definedName name="_RIV3b49f8eeeebf46298cfeb8cf76faaa79" localSheetId="3" hidden="1">#REF!</definedName>
    <definedName name="_RIV3b49f8eeeebf46298cfeb8cf76faaa79" localSheetId="4" hidden="1">#REF!</definedName>
    <definedName name="_RIV3b49f8eeeebf46298cfeb8cf76faaa79" hidden="1">#REF!</definedName>
    <definedName name="_RIV3b5d1b1a408b4f258cc99f6c3c2d3cc9" hidden="1">MDA_ReconAdjustedDilutedEPS!$5:$5</definedName>
    <definedName name="_RIV3b5db7b25ab74cb98789b9c134cb0da4" hidden="1">Ex_DilutedEPS!$17:$17</definedName>
    <definedName name="_RIV3b6b04e92cf74f7094024beff7b923b0" localSheetId="3" hidden="1">#REF!</definedName>
    <definedName name="_RIV3b6b04e92cf74f7094024beff7b923b0" localSheetId="4" hidden="1">#REF!</definedName>
    <definedName name="_RIV3b6b04e92cf74f7094024beff7b923b0" hidden="1">#REF!</definedName>
    <definedName name="_RIV3b7d324379b24f5e9632eed666fa3cf2" localSheetId="3" hidden="1">#REF!</definedName>
    <definedName name="_RIV3b7d324379b24f5e9632eed666fa3cf2" localSheetId="4" hidden="1">#REF!</definedName>
    <definedName name="_RIV3b7d324379b24f5e9632eed666fa3cf2" hidden="1">#REF!</definedName>
    <definedName name="_RIV3b9faaee98a24de090c1f8ec57ce2076" localSheetId="3" hidden="1">#REF!</definedName>
    <definedName name="_RIV3b9faaee98a24de090c1f8ec57ce2076" localSheetId="4" hidden="1">#REF!</definedName>
    <definedName name="_RIV3b9faaee98a24de090c1f8ec57ce2076" hidden="1">#REF!</definedName>
    <definedName name="_RIV3bab2675fd8a43e482ded0bd8522fb85" hidden="1">MDA_ReconAdjustedEBITDA!$9:$9</definedName>
    <definedName name="_RIV3bba94045ae54225b0327164cc5ba523" hidden="1">MDA_TotalRevenues!$36:$36</definedName>
    <definedName name="_RIV3bc9c0e82de4460e90d0ece6f2ca6b3b" hidden="1">MDA_ReconAdjustedDilutedEPS!$17:$17</definedName>
    <definedName name="_RIV3bf87814926b432880833cc77f1628f9" hidden="1">Ex_IncomeStatement!$3:$3</definedName>
    <definedName name="_RIV3bfd0c95d956473fab3bc9eac090b475" hidden="1">MDA_TotalRevenues!$43:$43</definedName>
    <definedName name="_RIV3c1606fd967849ff88fcb5289ecfe52f" localSheetId="3" hidden="1">#REF!</definedName>
    <definedName name="_RIV3c1606fd967849ff88fcb5289ecfe52f" localSheetId="4" hidden="1">#REF!</definedName>
    <definedName name="_RIV3c1606fd967849ff88fcb5289ecfe52f" hidden="1">#REF!</definedName>
    <definedName name="_RIV3c16e1aab9704a37bf24d16d6f658508" hidden="1">MDA_GrossRevenuesByGeography!$D:$D</definedName>
    <definedName name="_RIV3c2e8cd3fe244004bda938d67596fe38" hidden="1">Ex_QuarterlyTradeVolume!$L:$L</definedName>
    <definedName name="_RIV3c31347dacb34dde8fed1292d427656e" localSheetId="3" hidden="1">'FS_FinancialCondition (with RP)'!$3:$3</definedName>
    <definedName name="_RIV3c31347dacb34dde8fed1292d427656e" hidden="1">FS_FinancialCondition!$3:$3</definedName>
    <definedName name="_RIV3c340c5b69c047a883a56a5acc4909ee" hidden="1">Ex_EBITDAMargin!$D:$D</definedName>
    <definedName name="_RIV3c36aef617fa40fc82309c55c06ab151" hidden="1">#REF!</definedName>
    <definedName name="_RIV3c802baa138845f48503db9208aa6dc5" hidden="1">#REF!</definedName>
    <definedName name="_RIV3ce891d23cce4676ae376652ea88ccb5" hidden="1">Notes_Revenue_Recognition!$N:$N</definedName>
    <definedName name="_RIV3cf14ff453ef47c4ae7602ee73eaf014" hidden="1">Notes_FairValue_FinancialInstru!$E:$E</definedName>
    <definedName name="_RIV3cf3eab700534839a90c2611f529b04e" hidden="1">#REF!</definedName>
    <definedName name="_RIV3d35d40b210d47eaa346ddaff29a7b41" hidden="1">MDA_ReconAdjustedDilutedEPS!$19:$19</definedName>
    <definedName name="_RIV3d393d69f83f42329e0d9325b056d6a5" hidden="1">MDA_ReconAdjustedDilutedEPS!$C:$C</definedName>
    <definedName name="_RIV3d579d905fb34230b05b52b21530c6b6" hidden="1">#REF!</definedName>
    <definedName name="_RIV3d6c4b11332f42d387b2c3e5ec8b3af8" hidden="1">MDA_PercentOfRevenues_AvgDailyV!$P:$P</definedName>
    <definedName name="_RIV3d8b0b97f9a243ebbdc38d510edc0fc7" hidden="1">MDA_WorkingCapital!$A:$A</definedName>
    <definedName name="_RIV3de87bba6bf44eb185a0b4566b7f671a" hidden="1">'Ex_DilutedEPS-Pre&amp;Post'!$D:$D</definedName>
    <definedName name="_RIV3df52c8d2cbb45afb27a40e96cc3a200" localSheetId="3" hidden="1">#REF!</definedName>
    <definedName name="_RIV3df52c8d2cbb45afb27a40e96cc3a200" localSheetId="4" hidden="1">#REF!</definedName>
    <definedName name="_RIV3df52c8d2cbb45afb27a40e96cc3a200" hidden="1">#REF!</definedName>
    <definedName name="_RIV3e38808e9d1e4b9faf4ec534349ce00b" localSheetId="3" hidden="1">#REF!</definedName>
    <definedName name="_RIV3e38808e9d1e4b9faf4ec534349ce00b" localSheetId="4" hidden="1">#REF!</definedName>
    <definedName name="_RIV3e38808e9d1e4b9faf4ec534349ce00b" hidden="1">#REF!</definedName>
    <definedName name="_RIV3e5ff1d3db504b2abce55dc86991ceb2" hidden="1">Notes_Capital_Regulatory!$K:$K</definedName>
    <definedName name="_RIV3e895dc6a8f54cbd951fca805d9e17d4" hidden="1">#REF!</definedName>
    <definedName name="_RIV3e897c4bbf9d4d99abfb2412c84d5d66" hidden="1">MDA_VarAndFixedRevbyFeeType!$21:$21</definedName>
    <definedName name="_RIV3ea250ec183f44eea38fedb588a93400" localSheetId="3" hidden="1">#REF!</definedName>
    <definedName name="_RIV3ea250ec183f44eea38fedb588a93400" localSheetId="4" hidden="1">#REF!</definedName>
    <definedName name="_RIV3ea250ec183f44eea38fedb588a93400" hidden="1">#REF!</definedName>
    <definedName name="_RIV3eb41e31bbed48f3992e55b221aaaf7e" hidden="1">Notes_Share_Options!$9:$9</definedName>
    <definedName name="_RIV3eebb698fe4941ed926ac05694614275" localSheetId="3" hidden="1">#REF!</definedName>
    <definedName name="_RIV3eebb698fe4941ed926ac05694614275" localSheetId="4" hidden="1">#REF!</definedName>
    <definedName name="_RIV3eebb698fe4941ed926ac05694614275" hidden="1">#REF!</definedName>
    <definedName name="_RIV3f242aa909494a5c95be8a9a07cad4ce" hidden="1">MDA_TotalRevenues!$27:$27</definedName>
    <definedName name="_RIV3f2a890ca0524be699b3170ba6ea451c" hidden="1">Ex_EPSTable!$15:$15</definedName>
    <definedName name="_RIV3f3fdde016ab4ba78837cc1f2d9cdb74" hidden="1">Ex_EBITDAMargin!$A:$A</definedName>
    <definedName name="_RIV3f4e099e4fee426a9abee355b093b594" hidden="1">MDA_ResultsOfOperations!$I:$I</definedName>
    <definedName name="_RIV3f78089c8bc540ffb73ff107811fe810" localSheetId="3" hidden="1">'FS_FinancialCondition (with RP)'!$36:$36</definedName>
    <definedName name="_RIV3f78089c8bc540ffb73ff107811fe810" localSheetId="4" hidden="1">#REF!</definedName>
    <definedName name="_RIV3f78089c8bc540ffb73ff107811fe810" hidden="1">#REF!</definedName>
    <definedName name="_RIV3f8e43613a18436db92f7cd52939d21e" localSheetId="3" hidden="1">#REF!</definedName>
    <definedName name="_RIV3f8e43613a18436db92f7cd52939d21e" localSheetId="4" hidden="1">#REF!</definedName>
    <definedName name="_RIV3f8e43613a18436db92f7cd52939d21e" hidden="1">#REF!</definedName>
    <definedName name="_RIV3fa2261ff0e34cfc829473e1bd175221" hidden="1">#REF!</definedName>
    <definedName name="_RIV3fb0581280674467b4f09ff95d37a672" localSheetId="3" hidden="1">#REF!</definedName>
    <definedName name="_RIV3fb0581280674467b4f09ff95d37a672" localSheetId="4" hidden="1">#REF!</definedName>
    <definedName name="_RIV3fb0581280674467b4f09ff95d37a672" hidden="1">#REF!</definedName>
    <definedName name="_RIV3fc1aad1325e47f28a229e42be05aad7" localSheetId="3" hidden="1">#REF!</definedName>
    <definedName name="_RIV3fc1aad1325e47f28a229e42be05aad7" localSheetId="4" hidden="1">#REF!</definedName>
    <definedName name="_RIV3fc1aad1325e47f28a229e42be05aad7" hidden="1">#REF!</definedName>
    <definedName name="_RIV3fc68ea705c74a71b164d2f37d1e1d0a" hidden="1">MDA_CashFlows!$7:$7</definedName>
    <definedName name="_RIV4012419ebaed451fa18ba35b8168cdd0" hidden="1">FS_ComprehensiveIncome!$B:$B</definedName>
    <definedName name="_RIV40138c5fd352487f8ce63387a2bb404f" hidden="1">FS_ComprehensiveIncome!$I:$I</definedName>
    <definedName name="_RIV402ad32b3cf747829c15ff83cda32716" hidden="1">Ex_DilutedEPS!$23:$23</definedName>
    <definedName name="_RIV40325b825fad4d9fbbbd34e84a17739f" hidden="1">Ex_AdjustedEBITDA!$L:$L</definedName>
    <definedName name="_RIV40429022f7ed4ae295dd47ae6947ce45" hidden="1">Notes_Share_Options!$8:$8</definedName>
    <definedName name="_RIV404b13cc90f14ea091db5df4df2c1b67" localSheetId="3" hidden="1">#REF!</definedName>
    <definedName name="_RIV404b13cc90f14ea091db5df4df2c1b67" localSheetId="4" hidden="1">#REF!</definedName>
    <definedName name="_RIV404b13cc90f14ea091db5df4df2c1b67" hidden="1">#REF!</definedName>
    <definedName name="_RIV405cd1d413044d0faff112601bdb0fba" hidden="1">AssetClass_Variable_Fixed!$12:$12</definedName>
    <definedName name="_RIV4088d8e9cbca4e7bbdf3e65faf3c66bd" hidden="1">MDA_ReconAdjustedEBITDA!$41:$41</definedName>
    <definedName name="_RIV40bb40c937b3447291c3c1ac20bb9a57" localSheetId="3" hidden="1">#REF!</definedName>
    <definedName name="_RIV40bb40c937b3447291c3c1ac20bb9a57" localSheetId="4" hidden="1">#REF!</definedName>
    <definedName name="_RIV40bb40c937b3447291c3c1ac20bb9a57" hidden="1">#REF!</definedName>
    <definedName name="_RIV4141e498cdb34c54bbee550490f015e4" hidden="1">MDA_CashFlows!$12:$12</definedName>
    <definedName name="_RIV415846f281044b9db06a817f6bed7e52" hidden="1">Notes_Share_Options!$N:$N</definedName>
    <definedName name="_RIV41676f8fcb46411fa052f2d6ca249a61" hidden="1">'Ex_DilutedEPS-Pre&amp;Post'!$B:$B</definedName>
    <definedName name="_RIV41711b55f57c41ccbd35f4d074d6391d" hidden="1">FS_ComprehensiveLoss!$E:$E</definedName>
    <definedName name="_RIV4173d1410b7c488c8c2f463cd3852533" localSheetId="3" hidden="1">#REF!</definedName>
    <definedName name="_RIV4173d1410b7c488c8c2f463cd3852533" localSheetId="4" hidden="1">#REF!</definedName>
    <definedName name="_RIV4173d1410b7c488c8c2f463cd3852533" hidden="1">#REF!</definedName>
    <definedName name="_RIV41e51d91c782454794496155bac5dfd1" hidden="1">MDA_VarAndFixedRevbyAssetClass!$13:$13</definedName>
    <definedName name="_RIV41e71139d3a14f9dbc2a9d5ddd10c7a8" localSheetId="4" hidden="1">'FS_StatementsofIncome (with RP)'!$35:$35</definedName>
    <definedName name="_RIV41e71139d3a14f9dbc2a9d5ddd10c7a8" hidden="1">FS_StatementsofIncome!$41:$41</definedName>
    <definedName name="_RIV41f47cea863c40d8a7663651c6d14143" hidden="1">MDA_ReconAdjustedDilutedEPS!$36:$36</definedName>
    <definedName name="_RIV41f9e241d4524a888e7204efab4fbcaf" hidden="1">Ex_AverageVariable!#REF!</definedName>
    <definedName name="_RIV422072020df548c6b3ef62f7869dbbb8" hidden="1">MDA_WorkingCapital!$22:$22</definedName>
    <definedName name="_RIV42243e5ef0604400add5379fc880721e" hidden="1">MDA_TotalRevenues!$J:$J</definedName>
    <definedName name="_RIV4225e1a2629a452e84b1e0bbe285bc72" hidden="1">MDA_ReconAdjustedDilutedEPS!$M:$M</definedName>
    <definedName name="_RIV422d54608e0d4ac3b4c622b6db7609f9" localSheetId="3" hidden="1">#REF!</definedName>
    <definedName name="_RIV422d54608e0d4ac3b4c622b6db7609f9" localSheetId="4" hidden="1">#REF!</definedName>
    <definedName name="_RIV422d54608e0d4ac3b4c622b6db7609f9" hidden="1">#REF!</definedName>
    <definedName name="_RIV42339394a414409cba9104788fc3070c" hidden="1">Notes_Revenue_Recognition!$11:$11</definedName>
    <definedName name="_RIV4262aeca290e441d97f484a5795a780a" hidden="1">Notes_Operating_Lease!$A:$A</definedName>
    <definedName name="_RIV4280f93cd2e646b4904444075128a145" localSheetId="3" hidden="1">#REF!</definedName>
    <definedName name="_RIV4280f93cd2e646b4904444075128a145" localSheetId="4" hidden="1">#REF!</definedName>
    <definedName name="_RIV4280f93cd2e646b4904444075128a145" hidden="1">#REF!</definedName>
    <definedName name="_RIV42aee2a8a7474f4985d8e93fa9ac8a9c" hidden="1">Notes_Share_EmployeeShares!$A:$A</definedName>
    <definedName name="_RIV42db0ba2c65a4c0c896aac7823078c4a" localSheetId="3" hidden="1">#REF!</definedName>
    <definedName name="_RIV42db0ba2c65a4c0c896aac7823078c4a" localSheetId="4" hidden="1">#REF!</definedName>
    <definedName name="_RIV42db0ba2c65a4c0c896aac7823078c4a" hidden="1">#REF!</definedName>
    <definedName name="_RIV42ea7019ac784435a6e4285d0a8e26dd" hidden="1">FS_EquityStatement_PY!$12:$12</definedName>
    <definedName name="_RIV431e335fce234234924e233bafbb71ec" localSheetId="3" hidden="1">#REF!</definedName>
    <definedName name="_RIV431e335fce234234924e233bafbb71ec" localSheetId="4" hidden="1">#REF!</definedName>
    <definedName name="_RIV431e335fce234234924e233bafbb71ec" hidden="1">#REF!</definedName>
    <definedName name="_RIV431e545ac3334af8bd2e39a6b13d3c39" hidden="1">Notes_Capital_LiquidFinancialAs!$K:$K</definedName>
    <definedName name="_RIV432a6b733bcc4417b54f27eae7f5c1b8" hidden="1">Ex_IncomeStatement!$9:$9</definedName>
    <definedName name="_RIV432da4bc0e434dda841185175d2eb1a8" hidden="1">#REF!</definedName>
    <definedName name="_RIV434e1ee177fd4435848220fe4397936c" hidden="1">Ex_IncomeStatement!$38:$38</definedName>
    <definedName name="_RIV43ab7f28358a4204b7843ed107f87e17" localSheetId="3" hidden="1">#REF!</definedName>
    <definedName name="_RIV43ab7f28358a4204b7843ed107f87e17" localSheetId="4" hidden="1">#REF!</definedName>
    <definedName name="_RIV43ab7f28358a4204b7843ed107f87e17" hidden="1">#REF!</definedName>
    <definedName name="_RIV43bb62264adb4cd186cec6838f0d2aee" hidden="1">MDA_WorkingCapital!$4:$4</definedName>
    <definedName name="_RIV43c330c50e334e40b412bfda06f09db2" localSheetId="3" hidden="1">#REF!</definedName>
    <definedName name="_RIV43c330c50e334e40b412bfda06f09db2" localSheetId="4" hidden="1">#REF!</definedName>
    <definedName name="_RIV43c330c50e334e40b412bfda06f09db2" hidden="1">#REF!</definedName>
    <definedName name="_RIV43fe45cd58eb49d683b2b4961510cf85" localSheetId="3" hidden="1">#REF!</definedName>
    <definedName name="_RIV43fe45cd58eb49d683b2b4961510cf85" localSheetId="4" hidden="1">#REF!</definedName>
    <definedName name="_RIV43fe45cd58eb49d683b2b4961510cf85" hidden="1">#REF!</definedName>
    <definedName name="_RIV4406fd1f700c4f5192dbb551796574da" hidden="1">Notes_Business_InfoRegardingRev!$L:$L</definedName>
    <definedName name="_RIV4425fcf19189403f9556fbe33072a5e5" hidden="1">Ex_AdjustedExpenses!$F:$F</definedName>
    <definedName name="_RIV4452192393314e6e8bafb917dadb2ab4" hidden="1">#REF!</definedName>
    <definedName name="_RIV4462b8c12f974bbb95cc7209c4cc83e9" hidden="1">MDA_ResultsOfOperations!$33:$33</definedName>
    <definedName name="_RIV44803370280d4a0884b66b353129a30a" hidden="1">Notes_Capital_Regulatory!$J:$J</definedName>
    <definedName name="_RIV448d631108c8458dbabbfea1381925b4" localSheetId="3" hidden="1">#REF!</definedName>
    <definedName name="_RIV448d631108c8458dbabbfea1381925b4" localSheetId="4" hidden="1">#REF!</definedName>
    <definedName name="_RIV448d631108c8458dbabbfea1381925b4" hidden="1">#REF!</definedName>
    <definedName name="_RIV44dacb32b07b45b9b44107d79d6b0a9e" hidden="1">Notes_Business_ClientSector!$E:$E</definedName>
    <definedName name="_RIV4500c6cc1ec04855ad5547b2dcd1827a" hidden="1">Ex_DilutedEPS!$8:$8</definedName>
    <definedName name="_RIV4507bfe4744948b2b7670643062ae8a9" hidden="1">Notes_Share_Options!$K:$K</definedName>
    <definedName name="_RIV4538ff498900452eadd5bc69b865f2da" hidden="1">Ex_QuarterlyTradeVolume!$C:$C</definedName>
    <definedName name="_RIV453f2f4a96574f41a291686a2abe4449" hidden="1">MDA_ReconAdjustedDilutedEPS!$U:$U</definedName>
    <definedName name="_RIV453ffba085b74df49645c35be376a81b" localSheetId="3" hidden="1">#REF!</definedName>
    <definedName name="_RIV453ffba085b74df49645c35be376a81b" localSheetId="4" hidden="1">#REF!</definedName>
    <definedName name="_RIV453ffba085b74df49645c35be376a81b" hidden="1">#REF!</definedName>
    <definedName name="_RIV4549368d39924c32b10c1bf45b881a92" hidden="1">MDA_GrossRevenuebyClientSector!$4:$4</definedName>
    <definedName name="_RIV456edf50114d4ad0acede3f1103ccd41" hidden="1">Ex_DilutedEPS!$14:$14</definedName>
    <definedName name="_RIV457fc4eb69a8450fb5e86f1f3692919c" localSheetId="3" hidden="1">#REF!</definedName>
    <definedName name="_RIV457fc4eb69a8450fb5e86f1f3692919c" localSheetId="4" hidden="1">#REF!</definedName>
    <definedName name="_RIV457fc4eb69a8450fb5e86f1f3692919c" hidden="1">#REF!</definedName>
    <definedName name="_RIV4589af1b60834d04bf1ae5cee6ab3814" hidden="1">Notes_Intangible_Assets_AccuAmo!$Q:$Q</definedName>
    <definedName name="_RIV45c716db905e46f594e1b5988c46df4f" hidden="1">Ex_DilutedEPS!$A:$A</definedName>
    <definedName name="_RIV45db0cd31eab41d1aa9f9f00d4ddf8cf" hidden="1">Notes_Share_EquitySettledPRSUs!$7:$7</definedName>
    <definedName name="_RIV45dc5077444a4fa6814173651e4e905e" hidden="1">Ex_IncomeStatement!$L:$L</definedName>
    <definedName name="_RIV45e15a2bf23c41e0878f981859c7316d" hidden="1">Notes_Share_CashSettled!$6:$6</definedName>
    <definedName name="_RIV45e2753597e54f00b3444e16556fd497" hidden="1">MDA_ResultsOfOperations!$45:$45</definedName>
    <definedName name="_RIV45f68564d1fc4e29aadf559f325ea1e7" hidden="1">Ex_IncomeStatement!$D:$D</definedName>
    <definedName name="_RIV45f81a2b91d24d7aaa0c62e6d766bafa" localSheetId="3" hidden="1">#REF!</definedName>
    <definedName name="_RIV45f81a2b91d24d7aaa0c62e6d766bafa" localSheetId="4" hidden="1">#REF!</definedName>
    <definedName name="_RIV45f81a2b91d24d7aaa0c62e6d766bafa" hidden="1">#REF!</definedName>
    <definedName name="_RIV45fab88cd872417cb7d1bc318c511984" hidden="1">Notes_Related_PartyTransactions!$B:$B</definedName>
    <definedName name="_RIV463320236d3a477a8a5a03c08c394708" hidden="1">MDA_GrossRevenuebyAssetClass!$9:$9</definedName>
    <definedName name="_RIV46400857e11447a8bbaff615d0c8ef01" hidden="1">Notes_NetIncome_PerShare!$14:$14</definedName>
    <definedName name="_RIV467782d633a6467c988da608f1e6dd5e" hidden="1">MDA_PercentOfRevenues_Change!$20:$20</definedName>
    <definedName name="_RIV4685d6a9811248da8dc5e8b8ba0706ea" localSheetId="4" hidden="1">'FS_StatementsofIncome (with RP)'!$15:$15</definedName>
    <definedName name="_RIV4685d6a9811248da8dc5e8b8ba0706ea" hidden="1">FS_StatementsofIncome!$15:$15</definedName>
    <definedName name="_RIV46957ffb030a4224b3efaae7e0a75470" hidden="1">Notes_Capital_LiquidFinancialAs!$B:$B</definedName>
    <definedName name="_RIV46adc40d2ac34648b7702b8746d4c203" localSheetId="3" hidden="1">#REF!</definedName>
    <definedName name="_RIV46adc40d2ac34648b7702b8746d4c203" localSheetId="4" hidden="1">#REF!</definedName>
    <definedName name="_RIV46adc40d2ac34648b7702b8746d4c203" hidden="1">#REF!</definedName>
    <definedName name="_RIV46b721d9a2714277ad3449cd1f558033" hidden="1">Notes_Operating_Lease!$F:$F</definedName>
    <definedName name="_RIV46c4862466754de9b95c6452072af776" hidden="1">MDA_VarAndFixedRevbyAssetClass!$C:$C</definedName>
    <definedName name="_RIV46c90cfb939543b5a062754544dada93" hidden="1">Notes_Lease_Pmts!$9:$9</definedName>
    <definedName name="_RIV46df1fbda0d44cc68c0e003dcddf75e3" hidden="1">MDA_OperatingExp!$C:$C</definedName>
    <definedName name="_RIV46eaf409f72b4e80b73a7d3327232f72" localSheetId="3" hidden="1">#REF!</definedName>
    <definedName name="_RIV46eaf409f72b4e80b73a7d3327232f72" localSheetId="4" hidden="1">#REF!</definedName>
    <definedName name="_RIV46eaf409f72b4e80b73a7d3327232f72" hidden="1">#REF!</definedName>
    <definedName name="_RIV470e5931ef864cbda07bb1d4d666ad0d" localSheetId="3" hidden="1">#REF!</definedName>
    <definedName name="_RIV470e5931ef864cbda07bb1d4d666ad0d" localSheetId="4" hidden="1">#REF!</definedName>
    <definedName name="_RIV470e5931ef864cbda07bb1d4d666ad0d" hidden="1">#REF!</definedName>
    <definedName name="_RIV47291ef60d2f495e807457708bd61b38" hidden="1">MDA_ResultsOfOperations!$J:$J</definedName>
    <definedName name="_RIV4734df767eea4b5280bd09ad8fffcf11" hidden="1">Notes_NetIncome_PerShare!$38:$38</definedName>
    <definedName name="_RIV476c068a625743bc832969d95e0b727b" hidden="1">Ex_AdjustedExpenses!$I:$I</definedName>
    <definedName name="_RIV47841374866c48109b342adc6c27785c" hidden="1">Notes_Share_Options!$6:$6</definedName>
    <definedName name="_RIV47ac99f7d9c84f66baefb969dba0dc9e" hidden="1">MDA_CashFlows!$11:$11</definedName>
    <definedName name="_RIV47c1f0ff862f4c3e8d422a0c644c9341" localSheetId="3" hidden="1">'FS_FinancialCondition (with RP)'!$10:$10</definedName>
    <definedName name="_RIV47c1f0ff862f4c3e8d422a0c644c9341" hidden="1">FS_FinancialCondition!$10:$10</definedName>
    <definedName name="_RIV47e8549d6a1948fbbb6f6d207c60c2d3" hidden="1">Notes_Share_CashSettled!$12:$12</definedName>
    <definedName name="_RIV47f016b133264963b81d258ee342a54d" hidden="1">MDA_WorkingCapital!$14:$14</definedName>
    <definedName name="_RIV483fd5e3d74e4703a23b67c98f32b712" hidden="1">Notes_Intangible_Assets_AccuAmo!$6:$6</definedName>
    <definedName name="_RIV484332204e8f4c999704c20c1cf176b9" localSheetId="3" hidden="1">#REF!</definedName>
    <definedName name="_RIV484332204e8f4c999704c20c1cf176b9" localSheetId="4" hidden="1">#REF!</definedName>
    <definedName name="_RIV484332204e8f4c999704c20c1cf176b9" hidden="1">#REF!</definedName>
    <definedName name="_RIV484ccfb95960416dbec943202cb359b9" hidden="1">FS_EquityStatement_PY!$11:$11</definedName>
    <definedName name="_RIV487f4f8e686b4a5195a086f6c14b003f" hidden="1">MDA_ReconAdjustedDilutedEPS!$4:$4</definedName>
    <definedName name="_RIV48859fa2370146acbbbdbc82f88a83e8" hidden="1">Ex_EPSTable!$7:$7</definedName>
    <definedName name="_RIV488fb538756f4dd0a865d3ea731fb359" hidden="1">MDA_VarAndFixedRevbyFeeType!$G:$G</definedName>
    <definedName name="_RIV489f1bf83a3e47daad65ca384f6d4c36" hidden="1">Notes_Business_InfoRegarding!$3:$3</definedName>
    <definedName name="_RIV48ad4d21cb5f403f904d9c61b95db9f5" localSheetId="3" hidden="1">#REF!</definedName>
    <definedName name="_RIV48ad4d21cb5f403f904d9c61b95db9f5" localSheetId="4" hidden="1">#REF!</definedName>
    <definedName name="_RIV48ad4d21cb5f403f904d9c61b95db9f5" hidden="1">#REF!</definedName>
    <definedName name="_RIV48b383b5a6ca4ba6b3aed252a85e8d05" hidden="1">#REF!</definedName>
    <definedName name="_RIV48ceedd1119e4d248395bad3b42e68b8" hidden="1">'Ex_DilutedEPS-Pre&amp;Post'!$31:$31</definedName>
    <definedName name="_RIV48fd6d039546496d8c00aecf821e7cb9" hidden="1">#REF!</definedName>
    <definedName name="_RIV491efb1f7fec441393091317312f652a" hidden="1">Ex_EBITDAMargin!$F:$F</definedName>
    <definedName name="_RIV4931dd8b9ea9408f8ffe4cee93b5c947" localSheetId="3" hidden="1">#REF!</definedName>
    <definedName name="_RIV4931dd8b9ea9408f8ffe4cee93b5c947" localSheetId="4" hidden="1">#REF!</definedName>
    <definedName name="_RIV4931dd8b9ea9408f8ffe4cee93b5c947" hidden="1">#REF!</definedName>
    <definedName name="_RIV4982a39e092a4b37b29a58468b0ecf73" localSheetId="3" hidden="1">#REF!</definedName>
    <definedName name="_RIV4982a39e092a4b37b29a58468b0ecf73" localSheetId="4" hidden="1">#REF!</definedName>
    <definedName name="_RIV4982a39e092a4b37b29a58468b0ecf73" hidden="1">#REF!</definedName>
    <definedName name="_RIV49ad36fb1428431e90480471cfaedea5" hidden="1">#REF!</definedName>
    <definedName name="_RIV49b247a8ecb54a969382c1e4df494503" hidden="1">Notes_FairValue_FinancialInstru!$F:$F</definedName>
    <definedName name="_RIV49c3274abd8a43a184f9ce2665ca3692" hidden="1">MDA_PercentOfRevenues_AvgDailyV!$19:$19</definedName>
    <definedName name="_RIV49d4307e507940c98094f4a6cda8b589" hidden="1">Notes_Share_CashSettled!$I:$I</definedName>
    <definedName name="_RIV4a50d4d1ec774e0997dc13d060d69a9c" hidden="1">Notes_Deferred_Revenue!$B:$B</definedName>
    <definedName name="_RIV4aaa2b0c55d345a883a2a7ae55e61b74" hidden="1">MDA_WorkingCapital!$D:$D</definedName>
    <definedName name="_RIV4ab0eb1dabcd438888b628041563b9c6" hidden="1">#REF!</definedName>
    <definedName name="_RIV4b180d4a51794e7b8963e38027d0f978" localSheetId="3" hidden="1">#REF!</definedName>
    <definedName name="_RIV4b180d4a51794e7b8963e38027d0f978" localSheetId="4" hidden="1">#REF!</definedName>
    <definedName name="_RIV4b180d4a51794e7b8963e38027d0f978" hidden="1">#REF!</definedName>
    <definedName name="_RIV4b1acfe2a49e4506b50a8fe36e6b729d" hidden="1">MDA_OperatingExp!$28:$28</definedName>
    <definedName name="_RIV4b2e690a014a4a94b8e4492d2f1edb59" hidden="1">MDA_PercentOfRevenues_AvgDailyV!$3:$3</definedName>
    <definedName name="_RIV4b343e276ba74f81ab70e11cd19b8333" hidden="1">Note_NCI_OwnershipChange!$C:$C</definedName>
    <definedName name="_RIV4b376a7f21a445e991f0748f8341ac3a" hidden="1">Notes_SubsequentEvents!$4:$4</definedName>
    <definedName name="_RIV4b5aed616a4342268178b8288eb6dc1d" localSheetId="3" hidden="1">#REF!</definedName>
    <definedName name="_RIV4b5aed616a4342268178b8288eb6dc1d" localSheetId="4" hidden="1">#REF!</definedName>
    <definedName name="_RIV4b5aed616a4342268178b8288eb6dc1d" hidden="1">#REF!</definedName>
    <definedName name="_RIV4b852b521ae944658fbec9ab5b2bbe50" hidden="1">FS_EquityStatement!$B:$B</definedName>
    <definedName name="_RIV4bbd93191753460d8ae39b7913d705e0" hidden="1">Notes_Deferred_Revenue!$4:$4</definedName>
    <definedName name="_RIV4bc63e7332c84d4bb58978fb18638d6e" hidden="1">MDA_PercentOfRevenues_AvgDailyV!$7:$7</definedName>
    <definedName name="_RIV4be3f3e2e1e6408e97df50d80dce72fa" localSheetId="3" hidden="1">#REF!</definedName>
    <definedName name="_RIV4be3f3e2e1e6408e97df50d80dce72fa" localSheetId="4" hidden="1">#REF!</definedName>
    <definedName name="_RIV4be3f3e2e1e6408e97df50d80dce72fa" hidden="1">#REF!</definedName>
    <definedName name="_RIV4be918badc9342e9bf911bea0fc183ed" hidden="1">MDA_ReconAdjustedDilutedEPS!$13:$13</definedName>
    <definedName name="_RIV4bfcebe235a34c0ca48dc2736b6c5fef" hidden="1">MDA_VarAndFixedRevbyAssetClass!$M:$M</definedName>
    <definedName name="_RIV4c44b64b58204535950001c832f31f81" localSheetId="3" hidden="1">#REF!</definedName>
    <definedName name="_RIV4c44b64b58204535950001c832f31f81" localSheetId="4" hidden="1">#REF!</definedName>
    <definedName name="_RIV4c44b64b58204535950001c832f31f81" hidden="1">#REF!</definedName>
    <definedName name="_RIV4c56e49d4a504a30af8ca90a0a743d22" hidden="1">FS_EquityStatement_PY!$17:$17</definedName>
    <definedName name="_RIV4c5b48d8f7ea427aa79c144100baa122" hidden="1">AssetClass_Variable_Fixed!$O:$O</definedName>
    <definedName name="_RIV4c5c4da8aa4b4640b15e89a83c94efb5" hidden="1">Ex_EBITDAMargin!$I:$I</definedName>
    <definedName name="_RIV4c625c203b034c75a825826c9de9db38" hidden="1">MDA_ResultsOfOperations!$44:$44</definedName>
    <definedName name="_RIV4c6a6d3e6790494b997db611fa85a857" localSheetId="3" hidden="1">#REF!</definedName>
    <definedName name="_RIV4c6a6d3e6790494b997db611fa85a857" localSheetId="4" hidden="1">#REF!</definedName>
    <definedName name="_RIV4c6a6d3e6790494b997db611fa85a857" hidden="1">#REF!</definedName>
    <definedName name="_RIV4cfbecbb63014d4295346e3ad036e556" hidden="1">Notes_Related_PartyTransactions!$22:$22</definedName>
    <definedName name="_RIV4d09a7fe47db47229a6fb4d54e9b1a2d" hidden="1">Ex_DilutedEPS!$K:$K</definedName>
    <definedName name="_RIV4d0b1b0a27404de8a7ed2950a5116683" hidden="1">#REF!</definedName>
    <definedName name="_RIV4d22b377908b4fa5af84ef8890302992" hidden="1">'Ex_DilutedEPS-Pre&amp;Post'!$18:$18</definedName>
    <definedName name="_RIV4d25b2d3a65a4116bcbe2fe371dca861" hidden="1">'Ex_DilutedEPS-Pre&amp;Post'!$14:$14</definedName>
    <definedName name="_RIV4d683c2ad469464dac7038b21a3a85aa" localSheetId="3" hidden="1">#REF!</definedName>
    <definedName name="_RIV4d683c2ad469464dac7038b21a3a85aa" localSheetId="4" hidden="1">#REF!</definedName>
    <definedName name="_RIV4d683c2ad469464dac7038b21a3a85aa" hidden="1">#REF!</definedName>
    <definedName name="_RIV4d698317a4c94e08ad5dc6e420ec15f6" localSheetId="3" hidden="1">#REF!</definedName>
    <definedName name="_RIV4d698317a4c94e08ad5dc6e420ec15f6" localSheetId="4" hidden="1">#REF!</definedName>
    <definedName name="_RIV4d698317a4c94e08ad5dc6e420ec15f6" hidden="1">#REF!</definedName>
    <definedName name="_RIV4d85a691ad5044ff8b6c2c53a65b6342" localSheetId="4" hidden="1">'FS_StatementsofIncome (with RP)'!$21:$21</definedName>
    <definedName name="_RIV4d85a691ad5044ff8b6c2c53a65b6342" hidden="1">FS_StatementsofIncome!$21:$21</definedName>
    <definedName name="_RIV4dcb73e4665045e28ee87d1a42a6708c" hidden="1">MDA_ResultsOfOperations!$49:$49</definedName>
    <definedName name="_RIV4dce524f5f60406491889bf8b95b07b8" localSheetId="3" hidden="1">#REF!</definedName>
    <definedName name="_RIV4dce524f5f60406491889bf8b95b07b8" localSheetId="4" hidden="1">#REF!</definedName>
    <definedName name="_RIV4dce524f5f60406491889bf8b95b07b8" hidden="1">#REF!</definedName>
    <definedName name="_RIV4dd1fd64281644809152a4f8f350ee56" hidden="1">'Ex_DilutedEPS-Pre&amp;Post'!$12:$12</definedName>
    <definedName name="_RIV4df1d036c12142ee8bae987fa78ed6a3" hidden="1">MDA_GrossRevenuebyClientSector!$A:$A</definedName>
    <definedName name="_RIV4df94cde97214c67a40e4019a238e172" hidden="1">FS_CashFlows!$41:$41</definedName>
    <definedName name="_RIV4e0fe74e2b594fd8a9330303edd6e15e" hidden="1">MDA_PercentOfRevenues_AvgDailyV!$H:$H</definedName>
    <definedName name="_RIV4e1531c1990f4dcbaf6097b5653ffaef" hidden="1">Notes_Minimum_Lease!$10:$10</definedName>
    <definedName name="_RIV4e2f57eece1642229c784a344b8e57b9" localSheetId="3" hidden="1">#REF!</definedName>
    <definedName name="_RIV4e2f57eece1642229c784a344b8e57b9" localSheetId="4" hidden="1">#REF!</definedName>
    <definedName name="_RIV4e2f57eece1642229c784a344b8e57b9" hidden="1">#REF!</definedName>
    <definedName name="_RIV4e32a9cab902402bbfab25de3c2675bf" hidden="1">Notes_Share_CashSettled!$D:$D</definedName>
    <definedName name="_RIV4e49da960e214eb09fb7366935ba2768" hidden="1">#REF!</definedName>
    <definedName name="_RIV4e57147c34ed4485a147d6606e589a57" hidden="1">Ex_FreeCashFlows!$A:$A</definedName>
    <definedName name="_RIV4e5b19d8fc2b412a8b6d788fb014cf5f" hidden="1">MDA_OperatingExp!$24:$24</definedName>
    <definedName name="_RIV4e6431b777c44dd0acaac10eea15d356" hidden="1">Notes_NetIncome_PerShare!$19:$19</definedName>
    <definedName name="_RIV4e734ec48c4c44caad8cd6e5f54ad41a" hidden="1">MDA_VarAndFixedRevbyAssetClass!$6:$6</definedName>
    <definedName name="_RIV4e8feca980b84a3294c4608438a0b360" hidden="1">AssetClass_Variable_Fixed!$8:$8</definedName>
    <definedName name="_RIV4e909241efbe42ceb5c2249420644670" localSheetId="3" hidden="1">#REF!</definedName>
    <definedName name="_RIV4e909241efbe42ceb5c2249420644670" localSheetId="4" hidden="1">#REF!</definedName>
    <definedName name="_RIV4e909241efbe42ceb5c2249420644670" hidden="1">#REF!</definedName>
    <definedName name="_RIV4eb2493dd6f247f79f6079b21dbc59bb" hidden="1">MDA_GrossRevenuebyAssetClass!$25:$25</definedName>
    <definedName name="_RIV4ec21e8ee3084b51bbfde9174d356f52" hidden="1">Ex_EBITDAMargin!$G:$G</definedName>
    <definedName name="_RIV4ec8fcd1313d4410aa9c76b5715b2f74" localSheetId="3" hidden="1">#REF!</definedName>
    <definedName name="_RIV4ec8fcd1313d4410aa9c76b5715b2f74" localSheetId="4" hidden="1">#REF!</definedName>
    <definedName name="_RIV4ec8fcd1313d4410aa9c76b5715b2f74" hidden="1">#REF!</definedName>
    <definedName name="_RIV4ecaf76f25964eb18481547edd24d718" hidden="1">#REF!</definedName>
    <definedName name="_RIV4edeec837f554d6a9a97c33aedfb204d" localSheetId="3" hidden="1">#REF!</definedName>
    <definedName name="_RIV4edeec837f554d6a9a97c33aedfb204d" localSheetId="4" hidden="1">#REF!</definedName>
    <definedName name="_RIV4edeec837f554d6a9a97c33aedfb204d" hidden="1">#REF!</definedName>
    <definedName name="_RIV4f063b7249ab4d26ba4cef72aaf7df01" localSheetId="4" hidden="1">'FS_StatementsofIncome (with RP)'!$K:$K</definedName>
    <definedName name="_RIV4f063b7249ab4d26ba4cef72aaf7df01" hidden="1">FS_StatementsofIncome!$K:$K</definedName>
    <definedName name="_RIV4f3382b3e94343cfb9e90fbe5559dc1a" hidden="1">Notes_Operating_Lease!$C:$C</definedName>
    <definedName name="_RIV4f39b58634cb4aa683cb6140070aa267" hidden="1">Ex_IncomeStatement!$30:$30</definedName>
    <definedName name="_RIV4f49b0b7e9fd4543b4cb3102bfe12118" localSheetId="4" hidden="1">'FS_StatementsofIncome (with RP)'!$29:$29</definedName>
    <definedName name="_RIV4f49b0b7e9fd4543b4cb3102bfe12118" hidden="1">FS_StatementsofIncome!$29:$29</definedName>
    <definedName name="_RIV4f50339f2cb648a28d6cf682b7c3b8ab" hidden="1">Ex_EPSTable!$32:$32</definedName>
    <definedName name="_RIV4f677c59100d4db58b3ed49220e21974" hidden="1">MDA_VarAndFixedRevbyAssetClass!$32:$32</definedName>
    <definedName name="_RIV4f713998765d4d638844aa0a7816d53b" localSheetId="3" hidden="1">#REF!</definedName>
    <definedName name="_RIV4f713998765d4d638844aa0a7816d53b" localSheetId="4" hidden="1">#REF!</definedName>
    <definedName name="_RIV4f713998765d4d638844aa0a7816d53b" hidden="1">#REF!</definedName>
    <definedName name="_RIV4fa9ac98664042d6a9c6316af94e91c0" localSheetId="3" hidden="1">#REF!</definedName>
    <definedName name="_RIV4fa9ac98664042d6a9c6316af94e91c0" localSheetId="4" hidden="1">#REF!</definedName>
    <definedName name="_RIV4fa9ac98664042d6a9c6316af94e91c0" hidden="1">#REF!</definedName>
    <definedName name="_RIV4fb11a56bcd04665b8a03a066bc0060d" localSheetId="3" hidden="1">#REF!</definedName>
    <definedName name="_RIV4fb11a56bcd04665b8a03a066bc0060d" localSheetId="4" hidden="1">#REF!</definedName>
    <definedName name="_RIV4fb11a56bcd04665b8a03a066bc0060d" hidden="1">#REF!</definedName>
    <definedName name="_RIV4fb53fb7939a4f43b2a7198805e2ca45" hidden="1">MDA_GrossRevenuebyAssetClass!$29:$29</definedName>
    <definedName name="_RIV4ff843b28b2546dfa626e5486f739daf" hidden="1">MDA_VarAndFixedRevbyFeeType!$30:$30</definedName>
    <definedName name="_RIV500604dcb8094450a7d543d4ad88ff2d" hidden="1">Notes_Share_Options!$G:$G</definedName>
    <definedName name="_RIV50278398b7584f8b8d154c140bb5c72c" hidden="1">Ex_AdjustedExpenses!$14:$14</definedName>
    <definedName name="_RIV5069fded02b54a2f8d1d93a89bd2c0de" hidden="1">FS_CashFlows_Count!$J:$J</definedName>
    <definedName name="_RIV50a337bc865442ebbc03788a276a1279" localSheetId="3" hidden="1">#REF!</definedName>
    <definedName name="_RIV50a337bc865442ebbc03788a276a1279" localSheetId="4" hidden="1">#REF!</definedName>
    <definedName name="_RIV50a337bc865442ebbc03788a276a1279" hidden="1">#REF!</definedName>
    <definedName name="_RIV50b59e1188c448d39406cf18dbd57ced" localSheetId="3" hidden="1">#REF!</definedName>
    <definedName name="_RIV50b59e1188c448d39406cf18dbd57ced" localSheetId="4" hidden="1">#REF!</definedName>
    <definedName name="_RIV50b59e1188c448d39406cf18dbd57ced" hidden="1">#REF!</definedName>
    <definedName name="_RIV51060a712fc64c6ea0cf4fee33d610a6" hidden="1">Notes_Revenue_Recognition!$8:$8</definedName>
    <definedName name="_RIV5106c31859d345cc97c78f607049132f" hidden="1">'Ex_DilutedEPS-Pre&amp;Post'!$15:$15</definedName>
    <definedName name="_RIV510a6fc83fd54cf2a223632b39318e8c" hidden="1">Ex_IncomeStatement!$A:$A</definedName>
    <definedName name="_RIV512c539839af4c078097f8856fa7549f" hidden="1">Notes_FairValue_FinancialInstru!$K:$K</definedName>
    <definedName name="_RIV5136b665a2594801b30eb3ceb36917f1" hidden="1">Notes_Share_CashSettled!$B:$B</definedName>
    <definedName name="_RIV51381640b3cd42ba97545a20033388e9" hidden="1">Notes_Share_Employees!$4:$4</definedName>
    <definedName name="_RIV5179c4374c374b10bbbb311bce0f9785" hidden="1">Ex_QuarterlyTradeVolume!$I:$I</definedName>
    <definedName name="_RIV5182b33f572e403daffac5d07691b780" localSheetId="3" hidden="1">#REF!</definedName>
    <definedName name="_RIV5182b33f572e403daffac5d07691b780" localSheetId="4" hidden="1">#REF!</definedName>
    <definedName name="_RIV5182b33f572e403daffac5d07691b780" hidden="1">#REF!</definedName>
    <definedName name="_RIV519488ef8c8d4831a7137e2fc5e79343" hidden="1">Ex_QuarterlyTradeVolume!#REF!</definedName>
    <definedName name="_RIV519b4a50b4c44023af36a953035cb993" hidden="1">Notes_Shares!$B:$B</definedName>
    <definedName name="_RIV51af4b37c0a44ddba040a3361563a1ec" localSheetId="3" hidden="1">'FS_FinancialCondition (with RP)'!$17:$17</definedName>
    <definedName name="_RIV51af4b37c0a44ddba040a3361563a1ec" hidden="1">FS_FinancialCondition!$17:$17</definedName>
    <definedName name="_RIV51c4afc9a06b4d3bbd7b1c0f1719d7fd" hidden="1">MDA_GrossRevenuebyAssetClass!$5:$5</definedName>
    <definedName name="_RIV51f42fb8388643a1bfbb829c11341d4c" hidden="1">MDA_PercentOfRevenues_AvgDailyV!$N:$N</definedName>
    <definedName name="_RIV5206237a18e248a186378ccc912f015c" hidden="1">#REF!</definedName>
    <definedName name="_RIV520b3854140742778f9548e24658b75d" hidden="1">Notes_Capital_Regulatory!$R:$R</definedName>
    <definedName name="_RIV5217df8372344e81803508760258b43d" localSheetId="3" hidden="1">#REF!</definedName>
    <definedName name="_RIV5217df8372344e81803508760258b43d" localSheetId="4" hidden="1">#REF!</definedName>
    <definedName name="_RIV5217df8372344e81803508760258b43d" hidden="1">#REF!</definedName>
    <definedName name="_RIV524b12df381f4b72aa985024da714af3" hidden="1">#REF!</definedName>
    <definedName name="_RIV5266061866f542aebb997b68a303bce9" hidden="1">FS_ComprehensiveLoss!$J:$J</definedName>
    <definedName name="_RIV52766950876846448d1961efe747ccf9" hidden="1">MDA_TotalRevenues!$10:$10</definedName>
    <definedName name="_RIV5292503131314cce9b8b35bc18079b01" hidden="1">Notes_Share_CashSettled!$8:$8</definedName>
    <definedName name="_RIV52adcb9aa56640f4b0bb3ad935097b54" hidden="1">FS_EquityStatement_PY!$18:$18</definedName>
    <definedName name="_RIV52ba554ed8284062a4dd8a503b0a52bb" localSheetId="3" hidden="1">'FS_FinancialCondition (with RP)'!$4:$4</definedName>
    <definedName name="_RIV52ba554ed8284062a4dd8a503b0a52bb" hidden="1">FS_FinancialCondition!$4:$4</definedName>
    <definedName name="_RIV52ea6a08c5c64c5a88dd2173805447b1" localSheetId="3" hidden="1">#REF!</definedName>
    <definedName name="_RIV52ea6a08c5c64c5a88dd2173805447b1" localSheetId="4" hidden="1">#REF!</definedName>
    <definedName name="_RIV52ea6a08c5c64c5a88dd2173805447b1" hidden="1">#REF!</definedName>
    <definedName name="_RIV52f359f6c1264164b08f1f792938e3fc" hidden="1">#REF!</definedName>
    <definedName name="_RIV52f962571cd94db0861c6c9f3d470053" hidden="1">Ex_AverageVariable!#REF!</definedName>
    <definedName name="_RIV530c2c584e0c46e19b63730f93256c58" hidden="1">Notes_Operating_Lease!$D:$D</definedName>
    <definedName name="_RIV5344a78679b54967a204dad758489341" hidden="1">Ex_AverageVariable!#REF!</definedName>
    <definedName name="_RIV53670105ec684b90a1311c540d1d13a1" localSheetId="3" hidden="1">#REF!</definedName>
    <definedName name="_RIV53670105ec684b90a1311c540d1d13a1" localSheetId="4" hidden="1">#REF!</definedName>
    <definedName name="_RIV53670105ec684b90a1311c540d1d13a1" hidden="1">#REF!</definedName>
    <definedName name="_RIV53795497d68d42afa0ebd0cebb83b42f" hidden="1">FS_EquityStatement!$13:$13</definedName>
    <definedName name="_RIV53940b7250f846a2aa11b59d39247f95" hidden="1">Ex_AverageVariable!$F:$F</definedName>
    <definedName name="_RIV53a16406c7734e29b16c1421a9ba4839" hidden="1">MDA_GrossRevenuebyAssetClass!$28:$28</definedName>
    <definedName name="_RIV53ae46e173d247ea85f553620af55794" hidden="1">Ex_FreeCashFlows!$3:$3</definedName>
    <definedName name="_RIV53b7be704b054726b301f331230bfe78" hidden="1">Ex_EBITDAMargin!$6:$6</definedName>
    <definedName name="_RIV53e0c134b8b441a5880a6f9c4dbf8e47" hidden="1">AssetClass_Variable_Fixed!$N:$N</definedName>
    <definedName name="_RIV5408681aa24f4c1ab7c9e42ada9b2e62" hidden="1">Ex_DilutedEPS!$22:$22</definedName>
    <definedName name="_RIV542a5af16e15435893b47c7863247416" hidden="1">Notes_Share_CashSettled!$E:$E</definedName>
    <definedName name="_RIV542eaee92ef44623a000d2b25bf84f49" hidden="1">Ex_DilutedEPS!$21:$21</definedName>
    <definedName name="_RIV548fbc529cbc471783c9386a826faec2" hidden="1">MDA_ResultsOfOperations!$5:$5</definedName>
    <definedName name="_RIV54a5079a2b314b08b2489170347555ab" hidden="1">FS_ComprehensiveLoss!$26:$26</definedName>
    <definedName name="_RIV54d403ebe2254de79e1d49a9d5a9b751" hidden="1">Notes_Share_EquitySettledPRSUs!$A:$A</definedName>
    <definedName name="_RIV54d7d4948c024f71a7372f69ed70c24a" hidden="1">MDA_ReconAdjustedEBITDA!$Q:$Q</definedName>
    <definedName name="_RIV5514db72bce04bc6a45385c1bd25d275" localSheetId="3" hidden="1">#REF!</definedName>
    <definedName name="_RIV5514db72bce04bc6a45385c1bd25d275" localSheetId="4" hidden="1">#REF!</definedName>
    <definedName name="_RIV5514db72bce04bc6a45385c1bd25d275" hidden="1">#REF!</definedName>
    <definedName name="_RIV5517bb5c4ebf4f0e8b7e87cf69a6f2a2" hidden="1">MDA_ReconAdjustedDilutedEPS!$6:$6</definedName>
    <definedName name="_RIV55422e0f9abb424cafa151e685bccd71" localSheetId="3" hidden="1">#REF!</definedName>
    <definedName name="_RIV55422e0f9abb424cafa151e685bccd71" localSheetId="4" hidden="1">#REF!</definedName>
    <definedName name="_RIV55422e0f9abb424cafa151e685bccd71" hidden="1">#REF!</definedName>
    <definedName name="_RIV554d90c717eb4557a07c96fbc10fa2ea" localSheetId="3" hidden="1">#REF!</definedName>
    <definedName name="_RIV554d90c717eb4557a07c96fbc10fa2ea" localSheetId="4" hidden="1">#REF!</definedName>
    <definedName name="_RIV554d90c717eb4557a07c96fbc10fa2ea" hidden="1">#REF!</definedName>
    <definedName name="_RIV55558ac528334578bbf4fe7d30083279" hidden="1">Notes_Minimum_Lease!$D:$D</definedName>
    <definedName name="_RIV556183655c564e0498721f6cdc12fc1b" hidden="1">MDA_CashFlows!$B:$B</definedName>
    <definedName name="_RIV5569d1c151804e5fb5b07937264d8f7a" localSheetId="3" hidden="1">#REF!</definedName>
    <definedName name="_RIV5569d1c151804e5fb5b07937264d8f7a" localSheetId="4" hidden="1">#REF!</definedName>
    <definedName name="_RIV5569d1c151804e5fb5b07937264d8f7a" hidden="1">#REF!</definedName>
    <definedName name="_RIV55737b62282b42a38c1a750a9306b7bb" hidden="1">MDA_GrossRevenuebyAssetClass!$K:$K</definedName>
    <definedName name="_RIV558a992d21e54690a560510c3302fc93" hidden="1">MDA_ReconAdjustedEBITDA!$E:$E</definedName>
    <definedName name="_RIV55a7c6f83aa6446887099066e0c5867d" hidden="1">Notes_NetIncome_PerShare!$34:$34</definedName>
    <definedName name="_RIV55b3dec03f034cf1aa0a7ca6c42a72dd" hidden="1">'Ex_DilutedEPS-Pre&amp;Post'!$K:$K</definedName>
    <definedName name="_RIV55c61b0458b04a60b0c0522254e76516" localSheetId="3" hidden="1">#REF!</definedName>
    <definedName name="_RIV55c61b0458b04a60b0c0522254e76516" localSheetId="4" hidden="1">#REF!</definedName>
    <definedName name="_RIV55c61b0458b04a60b0c0522254e76516" hidden="1">#REF!</definedName>
    <definedName name="_RIV55cad8132e344d70adda8114a305c67c" hidden="1">FS_EquityStatement!$20:$20</definedName>
    <definedName name="_RIV55e532408ced4d72b4e89882d029f3a3" localSheetId="3" hidden="1">#REF!</definedName>
    <definedName name="_RIV55e532408ced4d72b4e89882d029f3a3" localSheetId="4" hidden="1">#REF!</definedName>
    <definedName name="_RIV55e532408ced4d72b4e89882d029f3a3" hidden="1">#REF!</definedName>
    <definedName name="_RIV55e8c02d80574c7dac595643bc8c0aa4" hidden="1">Notes_FairValue_FinancialInstru!$12:$12</definedName>
    <definedName name="_RIV562b4f08794c4096bab5867159b412c2" localSheetId="3" hidden="1">#REF!</definedName>
    <definedName name="_RIV562b4f08794c4096bab5867159b412c2" localSheetId="4" hidden="1">#REF!</definedName>
    <definedName name="_RIV562b4f08794c4096bab5867159b412c2" hidden="1">#REF!</definedName>
    <definedName name="_RIV563a46e70fbe4b1d9406e585583c017c" hidden="1">#REF!</definedName>
    <definedName name="_RIV563d9db4fa2d447fa8a3cc97f04eac80" localSheetId="4" hidden="1">'FS_StatementsofIncome (with RP)'!$11:$11</definedName>
    <definedName name="_RIV563d9db4fa2d447fa8a3cc97f04eac80" hidden="1">FS_StatementsofIncome!$11:$11</definedName>
    <definedName name="_RIV564687dfe347451591711a752e86c9c6" hidden="1">Notes_Share_Options!$B:$B</definedName>
    <definedName name="_RIV564ce5ba3ea649e78e88bcb1af18e8a8" hidden="1">Notes_Revenue_Recognition!$G:$G</definedName>
    <definedName name="_RIV566f02a4d19f4b018a9e744c10a42af0" hidden="1">MDA_ResultsOfOperations!$15:$15</definedName>
    <definedName name="_RIV56baeacba5a44c55b3bf89dbb3932d04" hidden="1">Notes_Income_Taxes!$G:$G</definedName>
    <definedName name="_RIV56bebdb48060497b927e376595bfcaa4" localSheetId="3" hidden="1">#REF!</definedName>
    <definedName name="_RIV56bebdb48060497b927e376595bfcaa4" localSheetId="4" hidden="1">#REF!</definedName>
    <definedName name="_RIV56bebdb48060497b927e376595bfcaa4" hidden="1">#REF!</definedName>
    <definedName name="_RIV56ce82deb9024defa8af4ebd9f44aff0" hidden="1">Ex_AdjustedEBITDA!$13:$13</definedName>
    <definedName name="_RIV56d301ea433148f2ae010e353e8ad2de" hidden="1">MDA_VarAndFixedRevbyFeeType!$12:$12</definedName>
    <definedName name="_RIV56f5c275331544b5ba79216b159bae34" localSheetId="3" hidden="1">#REF!</definedName>
    <definedName name="_RIV56f5c275331544b5ba79216b159bae34" localSheetId="4" hidden="1">#REF!</definedName>
    <definedName name="_RIV56f5c275331544b5ba79216b159bae34" hidden="1">#REF!</definedName>
    <definedName name="_RIV56ffc82a73094ba6b5c6c8f3ba3d1676" localSheetId="3" hidden="1">#REF!</definedName>
    <definedName name="_RIV56ffc82a73094ba6b5c6c8f3ba3d1676" localSheetId="4" hidden="1">#REF!</definedName>
    <definedName name="_RIV56ffc82a73094ba6b5c6c8f3ba3d1676" hidden="1">#REF!</definedName>
    <definedName name="_RIV57037993bba44ce39f023088eb7347a3" localSheetId="3" hidden="1">#REF!</definedName>
    <definedName name="_RIV57037993bba44ce39f023088eb7347a3" localSheetId="4" hidden="1">#REF!</definedName>
    <definedName name="_RIV57037993bba44ce39f023088eb7347a3" hidden="1">#REF!</definedName>
    <definedName name="_RIV571335c3ee8d41709eb9596b7bffd83b" hidden="1">AssetClass_Variable_Fixed!$9:$9</definedName>
    <definedName name="_RIV5726480bc5ce44c3bc6004a8c3cf46da" localSheetId="3" hidden="1">#REF!</definedName>
    <definedName name="_RIV5726480bc5ce44c3bc6004a8c3cf46da" localSheetId="4" hidden="1">#REF!</definedName>
    <definedName name="_RIV5726480bc5ce44c3bc6004a8c3cf46da" hidden="1">#REF!</definedName>
    <definedName name="_RIV573fa78e557741b6a1520e38768c7d12" hidden="1">MDA_TotalRevenues!$35:$35</definedName>
    <definedName name="_RIV575725955123444dabda33c444de2316" localSheetId="3" hidden="1">#REF!</definedName>
    <definedName name="_RIV575725955123444dabda33c444de2316" localSheetId="4" hidden="1">#REF!</definedName>
    <definedName name="_RIV575725955123444dabda33c444de2316" hidden="1">#REF!</definedName>
    <definedName name="_RIV575b70570c7944518b1f1fc87364ce3c" hidden="1">Notes_Share_Employees!$6:$6</definedName>
    <definedName name="_RIV575f2ea482e842d89dcd30cae4e6ac59" hidden="1">MDA_ReconAdjustedDilutedEPS!$Q:$Q</definedName>
    <definedName name="_RIV57663515d8bd491fbbed01b0bee86420" hidden="1">MDA_ReconAdjustedEBITDA!$H:$H</definedName>
    <definedName name="_RIV576e95c4a4be45bc929f248f74be5a79" hidden="1">FS_ComprehensiveIncome!$6:$6</definedName>
    <definedName name="_RIV57b22f61f47a4734bd7f5bc81c866ba2" hidden="1">MDA_PercentOfRevenues_Change!$M:$M</definedName>
    <definedName name="_RIV57c3c488dc9747f98a6df6609b52eb55" hidden="1">Ex_AverageVariable!#REF!</definedName>
    <definedName name="_RIV57cb35be63974b7b87ba7d47fc8ccdf8" hidden="1">Ex_EBITDAMargin!$13:$13</definedName>
    <definedName name="_RIV57d7b698482646619cdcdb10d9f468e9" hidden="1">MDA_GrossRevenuesByGeography!$H:$H</definedName>
    <definedName name="_RIV58072926b33a4f389b41315c72643a20" hidden="1">MDA_CashFlows!$E:$E</definedName>
    <definedName name="_RIV580fa1c59a0b4312b0d89a4918c46669" hidden="1">AssetClass_Variable_Fixed!$H:$H</definedName>
    <definedName name="_RIV581cec89b5574bb0b2363730fcfd3c63" hidden="1">MDA_WorkingCapital!$E:$E</definedName>
    <definedName name="_RIV5820643541fa421681ba1b6f550d9c75" hidden="1">MDA_VarAndFixedRevbyFeeType!$J:$J</definedName>
    <definedName name="_RIV584920dbdbc744709c6ecce4723a72d6" hidden="1">MDA_GrossRevenuebyClientSector!$12:$12</definedName>
    <definedName name="_RIV586701220e03476db4372d0403bccdf8" hidden="1">MDA_ReconciliationtoFreeCashFlo!$B:$B</definedName>
    <definedName name="_RIV58671ccc89084959abf0239cbef63688" localSheetId="4" hidden="1">'FS_StatementsofIncome (with RP)'!$24:$24</definedName>
    <definedName name="_RIV58671ccc89084959abf0239cbef63688" hidden="1">FS_StatementsofIncome!$24:$24</definedName>
    <definedName name="_RIV5872c8f211f048d3b217f0af8751ee3f" hidden="1">Notes_Weighted_Average_Lease!$4:$4</definedName>
    <definedName name="_RIV58845dea04a4468c97e07fc5b920a5e8" hidden="1">FS_ComprehensiveIncome!$7:$7</definedName>
    <definedName name="_RIV5895810740c94be49d1545df9fcd1d1d" hidden="1">Notes_NetIncome_PerShare!$43:$43</definedName>
    <definedName name="_RIV58af10c42a4f409dbc318317005f03ca" hidden="1">Notes_Intangible_Assets_Goodwil!$4:$4</definedName>
    <definedName name="_RIV590ee78223c94ab592f4aafdcc8f95ce" localSheetId="3" hidden="1">#REF!</definedName>
    <definedName name="_RIV590ee78223c94ab592f4aafdcc8f95ce" localSheetId="4" hidden="1">#REF!</definedName>
    <definedName name="_RIV590ee78223c94ab592f4aafdcc8f95ce" hidden="1">#REF!</definedName>
    <definedName name="_RIV5915e73a6f054db0ba3985d34acb1d4b" hidden="1">Notes_Business_InfoRegardingRev!$D:$D</definedName>
    <definedName name="_RIV59193f2104aa45fd88320f060da776a6" hidden="1">#REF!</definedName>
    <definedName name="_RIV59570d914ee74d1d90b4ce418c967181" hidden="1">Notes_FairValue_FinancialInstru!$9:$9</definedName>
    <definedName name="_RIV596e76428fa14c93a124e51f83f43464" hidden="1">#REF!</definedName>
    <definedName name="_RIV59a173160fdb4ac0b5c2c0a0c95cf181" hidden="1">MDA_OperatingExp!$14:$14</definedName>
    <definedName name="_RIV59a67068402a4b96834019e76298a239" localSheetId="3" hidden="1">#REF!</definedName>
    <definedName name="_RIV59a67068402a4b96834019e76298a239" localSheetId="4" hidden="1">#REF!</definedName>
    <definedName name="_RIV59a67068402a4b96834019e76298a239" hidden="1">#REF!</definedName>
    <definedName name="_RIV59bc92e572e44b60829e8815be4e9d51" hidden="1">Ex_EPSTable!$20:$20</definedName>
    <definedName name="_RIV59c40a7347f641c79a59436ba2336c59" localSheetId="3" hidden="1">#REF!</definedName>
    <definedName name="_RIV59c40a7347f641c79a59436ba2336c59" localSheetId="4" hidden="1">#REF!</definedName>
    <definedName name="_RIV59c40a7347f641c79a59436ba2336c59" hidden="1">#REF!</definedName>
    <definedName name="_RIV59cf941c960c44eca63b32066476ca9e" localSheetId="3" hidden="1">#REF!</definedName>
    <definedName name="_RIV59cf941c960c44eca63b32066476ca9e" localSheetId="4" hidden="1">#REF!</definedName>
    <definedName name="_RIV59cf941c960c44eca63b32066476ca9e" hidden="1">#REF!</definedName>
    <definedName name="_RIV59de636bcee54493a5c049d80f8103f1" hidden="1">Ex_AdjustedEBITDA!$9:$9</definedName>
    <definedName name="_RIV59e341874a9149849552e9fdec95b2d7" hidden="1">Notes_Operating_Lease!$8:$8</definedName>
    <definedName name="_RIV5a0193712fb7440ba40a3c3a32c16734" hidden="1">MDA_TotalRevenues!$8:$8</definedName>
    <definedName name="_RIV5a12ba12001b4ba48bf95748e1a1cdd3" hidden="1">Notes_Related_PartyTransactions!$28:$28</definedName>
    <definedName name="_RIV5a18e490ac2e49a88fcf3c94b2dd3719" hidden="1">MDA_ReconciliationtoFreeCashFlo!$12:$12</definedName>
    <definedName name="_RIV5a1c9035cd484277a6c6cc8da0d50952" hidden="1">Ex_AdjustedExpenses!$11:$11</definedName>
    <definedName name="_RIV5a1efa8574334ee391b93c9546911461" localSheetId="3" hidden="1">#REF!</definedName>
    <definedName name="_RIV5a1efa8574334ee391b93c9546911461" localSheetId="4" hidden="1">#REF!</definedName>
    <definedName name="_RIV5a1efa8574334ee391b93c9546911461" hidden="1">#REF!</definedName>
    <definedName name="_RIV5a232be1de5d426ba58d3c8eb7876d43" hidden="1">Notes_Share_Options!$4:$4</definedName>
    <definedName name="_RIV5a2db7018e8b4fc3ac4c8cf607e48f27" hidden="1">Notes_Share_BlackScholesModel!$D:$D</definedName>
    <definedName name="_RIV5a82cbe6cb944aaba6bc72f5d8851a86" localSheetId="3" hidden="1">#REF!</definedName>
    <definedName name="_RIV5a82cbe6cb944aaba6bc72f5d8851a86" localSheetId="4" hidden="1">#REF!</definedName>
    <definedName name="_RIV5a82cbe6cb944aaba6bc72f5d8851a86" hidden="1">#REF!</definedName>
    <definedName name="_RIV5a834afa69384fcaa68fcd692a9b33db" hidden="1">MDA_ResultsOfOperations!$N:$N</definedName>
    <definedName name="_RIV5abbf28ba3b740dba9a4a3b79dedd763" localSheetId="3" hidden="1">#REF!</definedName>
    <definedName name="_RIV5abbf28ba3b740dba9a4a3b79dedd763" localSheetId="4" hidden="1">#REF!</definedName>
    <definedName name="_RIV5abbf28ba3b740dba9a4a3b79dedd763" hidden="1">#REF!</definedName>
    <definedName name="_RIV5ad24c97e48143349f1522ddd6bc00b4" hidden="1">MDA_PercentOfRevenues_AvgDailyV!$20:$20</definedName>
    <definedName name="_RIV5adcdad0a10a4bc8871c4ba9ed1fe7d5" hidden="1">MDA_GrossRevenuesByGeography!$B:$B</definedName>
    <definedName name="_RIV5af65313cc1b4f939b7069d9f4527dd8" hidden="1">Ex_IncomeStatement!$26:$26</definedName>
    <definedName name="_RIV5b19fe6ce9cd4e88a63dce2982093ebe" hidden="1">MDA_VarAndFixedRevbyAssetClass!$P:$P</definedName>
    <definedName name="_RIV5b2698daa74440b5b2579bc86ab74436" localSheetId="3" hidden="1">#REF!</definedName>
    <definedName name="_RIV5b2698daa74440b5b2579bc86ab74436" localSheetId="4" hidden="1">#REF!</definedName>
    <definedName name="_RIV5b2698daa74440b5b2579bc86ab74436" hidden="1">#REF!</definedName>
    <definedName name="_RIV5b57b05065664ba1a00700ed00d93aa1" hidden="1">Notes_Intangible_Assets_AccuAmo!$3:$3</definedName>
    <definedName name="_RIV5b590ff4f2c44b29b7115f8f34ad79a3" hidden="1">#REF!</definedName>
    <definedName name="_RIV5b63b7511e7a47e28d82dfe51bec310e" localSheetId="3" hidden="1">#REF!</definedName>
    <definedName name="_RIV5b63b7511e7a47e28d82dfe51bec310e" localSheetId="4" hidden="1">#REF!</definedName>
    <definedName name="_RIV5b63b7511e7a47e28d82dfe51bec310e" hidden="1">#REF!</definedName>
    <definedName name="_RIV5b6584721bc14ae0a7e11f909c4ec8bf" hidden="1">Notes_NetIncome_PerShare!$H:$H</definedName>
    <definedName name="_RIV5b7d1a79b19a47528dfa07031de77dcb" hidden="1">Notes_Share_EquitySettledPRSUs!$6:$6</definedName>
    <definedName name="_RIV5ba650a14ae2407394fd57389cd0265f" localSheetId="3" hidden="1">#REF!</definedName>
    <definedName name="_RIV5ba650a14ae2407394fd57389cd0265f" localSheetId="4" hidden="1">#REF!</definedName>
    <definedName name="_RIV5ba650a14ae2407394fd57389cd0265f" hidden="1">#REF!</definedName>
    <definedName name="_RIV5ba9347c832247779e29aacd5ba69263" hidden="1">FS_ComprehensiveIncome!$8:$8</definedName>
    <definedName name="_RIV5bb04cf3582746e7b83fa1d4f08564fa" hidden="1">MDA_VarAndFixedRevbyFeeType!$R:$R</definedName>
    <definedName name="_RIV5bb95fa1ab674be98e881ca4ad028620" hidden="1">MDA_GrossRevenuebyAssetClass!$32:$32</definedName>
    <definedName name="_RIV5bc3947b511b496aa7a1d5b6bded00dd" hidden="1">MDA_OperatingExp!$O:$O</definedName>
    <definedName name="_RIV5bcf1dcd9ba643dba597c29520628223" hidden="1">#REF!</definedName>
    <definedName name="_RIV5be6579ace18466eb200eae56f1d89d7" localSheetId="3" hidden="1">#REF!</definedName>
    <definedName name="_RIV5be6579ace18466eb200eae56f1d89d7" localSheetId="4" hidden="1">#REF!</definedName>
    <definedName name="_RIV5be6579ace18466eb200eae56f1d89d7" hidden="1">#REF!</definedName>
    <definedName name="_RIV5c075fe60eb7420783eb62a954bb35bf" localSheetId="3" hidden="1">#REF!</definedName>
    <definedName name="_RIV5c075fe60eb7420783eb62a954bb35bf" localSheetId="4" hidden="1">#REF!</definedName>
    <definedName name="_RIV5c075fe60eb7420783eb62a954bb35bf" hidden="1">#REF!</definedName>
    <definedName name="_RIV5c21930abf2e4849b6326841fc5894a1" hidden="1">Ex_AdjustedExpenses!$7:$7</definedName>
    <definedName name="_RIV5c3ca50198ca4fe996ea434e0364f851" hidden="1">Notes_Revenue_Recognition!$O:$O</definedName>
    <definedName name="_RIV5c4acffae0b44605b5089c4380efb694" hidden="1">#REF!</definedName>
    <definedName name="_RIV5c551b5fadcd4726850f120fc537697b" hidden="1">FS_EquityStatement_PY!$5:$5</definedName>
    <definedName name="_RIV5c89f79fb00140a280a254f8dbbd98a3" hidden="1">Notes_NetIncome_PerShare!$C:$C</definedName>
    <definedName name="_RIV5cd5ea0e4c8d442d9b7c09deae8bd0c8" hidden="1">Notes_Business_ClientSector!$12:$12</definedName>
    <definedName name="_RIV5ceadae50e174a7997c04ea31b65c389" hidden="1">MDA_PercentOfRevenues_AvgDailyV!$O:$O</definedName>
    <definedName name="_RIV5d25e4aebdcb4545b73286049142e69b" localSheetId="3" hidden="1">#REF!</definedName>
    <definedName name="_RIV5d25e4aebdcb4545b73286049142e69b" localSheetId="4" hidden="1">#REF!</definedName>
    <definedName name="_RIV5d25e4aebdcb4545b73286049142e69b" hidden="1">#REF!</definedName>
    <definedName name="_RIV5d28e19881a0420392c270bc944df266" hidden="1">Ex_EBITDAMargin!$18:$18</definedName>
    <definedName name="_RIV5d4e9b4b4ab34915a787e667064ab10d" hidden="1">MDA_ReconAdjustedDilutedEPS!$7:$7</definedName>
    <definedName name="_RIV5d63c1fbcf27470180ee716d895b205b" hidden="1">Ex_FreeCashFlows!$12:$12</definedName>
    <definedName name="_RIV5d6d3879af904011b56a6234cd8106ad" hidden="1">FS_ComprehensiveLoss!$22:$22</definedName>
    <definedName name="_RIV5d7e5dec23384dc49b72c817b6ec6d94" hidden="1">'Ex_DilutedEPS-Pre&amp;Post'!$G:$G</definedName>
    <definedName name="_RIV5da87df48dca45e39a0a16b726b1c68b" hidden="1">MDA_CashFlows!$F:$F</definedName>
    <definedName name="_RIV5db463b5b9ae48ff8af437f660cf8743" localSheetId="3" hidden="1">#REF!</definedName>
    <definedName name="_RIV5db463b5b9ae48ff8af437f660cf8743" localSheetId="4" hidden="1">#REF!</definedName>
    <definedName name="_RIV5db463b5b9ae48ff8af437f660cf8743" hidden="1">#REF!</definedName>
    <definedName name="_RIV5dbb71596776455eb59b9474c516f4a9" hidden="1">Notes_NetIncome_PerShare!$24:$24</definedName>
    <definedName name="_RIV5dc68d95f8d94d7694a7265affe0b5a1" localSheetId="3" hidden="1">#REF!</definedName>
    <definedName name="_RIV5dc68d95f8d94d7694a7265affe0b5a1" localSheetId="4" hidden="1">#REF!</definedName>
    <definedName name="_RIV5dc68d95f8d94d7694a7265affe0b5a1" hidden="1">#REF!</definedName>
    <definedName name="_RIV5dd0992f079340ab9dd6af45c090411d" hidden="1">Notes_FairValue_FinancialInstru!$11:$11</definedName>
    <definedName name="_RIV5de06525969244dca947e58c3c4ce61b" localSheetId="3" hidden="1">#REF!</definedName>
    <definedName name="_RIV5de06525969244dca947e58c3c4ce61b" localSheetId="4" hidden="1">#REF!</definedName>
    <definedName name="_RIV5de06525969244dca947e58c3c4ce61b" hidden="1">#REF!</definedName>
    <definedName name="_RIV5de072dc19894b8ea3d69c429a0f1aa4" localSheetId="3" hidden="1">#REF!</definedName>
    <definedName name="_RIV5de072dc19894b8ea3d69c429a0f1aa4" localSheetId="4" hidden="1">#REF!</definedName>
    <definedName name="_RIV5de072dc19894b8ea3d69c429a0f1aa4" hidden="1">#REF!</definedName>
    <definedName name="_RIV5e531f781de84d57b9f438ea606e8d41" hidden="1">FS_ComprehensiveLoss!$27:$27</definedName>
    <definedName name="_RIV5e57eed5cd944deb9f505be48e84c460" localSheetId="3" hidden="1">#REF!</definedName>
    <definedName name="_RIV5e57eed5cd944deb9f505be48e84c460" localSheetId="4" hidden="1">#REF!</definedName>
    <definedName name="_RIV5e57eed5cd944deb9f505be48e84c460" hidden="1">#REF!</definedName>
    <definedName name="_RIV5e5d60012aa84cfda0514eac010c6dba" hidden="1">#REF!</definedName>
    <definedName name="_RIV5e6297c756f24be5a16ad463ae6e4805" hidden="1">Notes_Income_Taxes!$13:$13</definedName>
    <definedName name="_RIV5e6bf4a02f5c499d96e0e3e04ceb52e4" localSheetId="3" hidden="1">#REF!</definedName>
    <definedName name="_RIV5e6bf4a02f5c499d96e0e3e04ceb52e4" localSheetId="4" hidden="1">#REF!</definedName>
    <definedName name="_RIV5e6bf4a02f5c499d96e0e3e04ceb52e4" hidden="1">#REF!</definedName>
    <definedName name="_RIV5e80df72eeac4da197301f77cc4132aa" hidden="1">Notes_Related_PartyTransactions!$23:$23</definedName>
    <definedName name="_RIV5e89f955a0ea47aba6b2cb4fe145c105" hidden="1">'Ex_DilutedEPS-Pre&amp;Post'!$A:$A</definedName>
    <definedName name="_RIV5eb8315748d3457f9d0d39122da51f21" hidden="1">Notes_Operating_Lease!$5:$5</definedName>
    <definedName name="_RIV5edea885fe1f4f6cb64279524171a7f6" hidden="1">Notes_Revenue_Recognition!$7:$7</definedName>
    <definedName name="_RIV5edfa5e71031400db5255d5a4a8ab336" hidden="1">Ex_FreeCashFlows!$E:$E</definedName>
    <definedName name="_RIV5ee5ce528c5848b7992ba713f6ee82c1" localSheetId="3" hidden="1">#REF!</definedName>
    <definedName name="_RIV5ee5ce528c5848b7992ba713f6ee82c1" localSheetId="4" hidden="1">#REF!</definedName>
    <definedName name="_RIV5ee5ce528c5848b7992ba713f6ee82c1" hidden="1">#REF!</definedName>
    <definedName name="_RIV5ef130fc78bd404db52d998c5777a482" hidden="1">MDA_ReconAdjustedDilutedEPS!$22:$22</definedName>
    <definedName name="_RIV5efd37540a404636b99a0e4687ef3350" hidden="1">MDA_TotalRevenues!$28:$28</definedName>
    <definedName name="_RIV5f0195afc5a24027a69301b205955770" hidden="1">Ex_QuarterlyTradeVolume!$D:$D</definedName>
    <definedName name="_RIV5f84154cc21c4fae9b16911bff786c13" localSheetId="3" hidden="1">'FS_FinancialCondition (with RP)'!$6:$6</definedName>
    <definedName name="_RIV5f84154cc21c4fae9b16911bff786c13" hidden="1">FS_FinancialCondition!$6:$6</definedName>
    <definedName name="_RIV5f9cb3c9b4e240ca933d47901c6201c8" hidden="1">AssetClass_Variable_Fixed!$Q:$Q</definedName>
    <definedName name="_RIV5fa8c05d979a4ca9a6297aaae9a48d90" hidden="1">MDA_TotalRevenues!$12:$12</definedName>
    <definedName name="_RIV5fb58ce056764e368114b1cf9cfe8d0f" localSheetId="3" hidden="1">#REF!</definedName>
    <definedName name="_RIV5fb58ce056764e368114b1cf9cfe8d0f" localSheetId="4" hidden="1">#REF!</definedName>
    <definedName name="_RIV5fb58ce056764e368114b1cf9cfe8d0f" hidden="1">#REF!</definedName>
    <definedName name="_RIV5fc6a9ebddca45d892efe0258fadb553" hidden="1">Ex_FreeCashFlows!$D:$D</definedName>
    <definedName name="_RIV5fda8d06f2854dddaa4017f68768436c" hidden="1">MDA_VarAndFixedRevbyFeeType!$I:$I</definedName>
    <definedName name="_RIV5ff7b6be9202492aad0104d01da959a7" localSheetId="3" hidden="1">#REF!</definedName>
    <definedName name="_RIV5ff7b6be9202492aad0104d01da959a7" localSheetId="4" hidden="1">#REF!</definedName>
    <definedName name="_RIV5ff7b6be9202492aad0104d01da959a7" hidden="1">#REF!</definedName>
    <definedName name="_RIV6027076068144921a901cb252c193f2d" hidden="1">Notes_Income_Taxes!$12:$12</definedName>
    <definedName name="_RIV6032589931de483081969e7a8045dfd4" hidden="1">AssetClass_Variable_Fixed!$G:$G</definedName>
    <definedName name="_RIV6051f5c942ce4cef93db9f54a6d0792e" hidden="1">MDA_GrossRevenuebyAssetClass!$D:$D</definedName>
    <definedName name="_RIV605587fc281b4d5e947670896e8d82b1" hidden="1">MDA_GrossRevenuebyAssetClass!$B:$B</definedName>
    <definedName name="_RIV6077a219188242a0b4971b1c660fd3d2" hidden="1">FS_ComprehensiveIncome!$E:$E</definedName>
    <definedName name="_RIV60878edf299f43b4a3fa4fee729880a9" hidden="1">Notes_SubsequentEvents!$E:$E</definedName>
    <definedName name="_RIV609d1853660947e89aa52bc0a9ee6864" hidden="1">MDA_PercentOfRevenues_AvgDailyV!$23:$23</definedName>
    <definedName name="_RIV60d82bef83734ca4a7333749c3d1da68" hidden="1">MDA_CashFlows!$3:$3</definedName>
    <definedName name="_RIV60da49ea76a2460092315610ce2e0966" hidden="1">Notes_Capital_Regulatory!$11:$11</definedName>
    <definedName name="_RIV60e1410c25124e33aa211b25bfc00e6b" hidden="1">FS_EquityStatement!$J:$J</definedName>
    <definedName name="_RIV60f2d727febb44ab9040f45506ffe763" hidden="1">Notes_Share_ExpectedRecognition!$J:$J</definedName>
    <definedName name="_RIV61342c40fbb64866892ab9dfcf65948c" hidden="1">Note_NCI_TransfersToNCI!$B:$B</definedName>
    <definedName name="_RIV613a357614ac4156b4e894bc66ce2d47" localSheetId="3" hidden="1">#REF!</definedName>
    <definedName name="_RIV613a357614ac4156b4e894bc66ce2d47" localSheetId="4" hidden="1">#REF!</definedName>
    <definedName name="_RIV613a357614ac4156b4e894bc66ce2d47" hidden="1">#REF!</definedName>
    <definedName name="_RIV6152009a85a342eaa13b4dfde70b62d4" hidden="1">MDA_GrossRevenuebyClientSector!$29:$29</definedName>
    <definedName name="_RIV6165c268d58b41169206a950261be7ee" localSheetId="3" hidden="1">#REF!</definedName>
    <definedName name="_RIV6165c268d58b41169206a950261be7ee" localSheetId="4" hidden="1">#REF!</definedName>
    <definedName name="_RIV6165c268d58b41169206a950261be7ee" hidden="1">#REF!</definedName>
    <definedName name="_RIV618851c14aaf4f6c8d14eaddf82ea792" hidden="1">MDA_OperatingExp!$31:$31</definedName>
    <definedName name="_RIV619741b14d2c445b9dbf83faaffe5817" hidden="1">MDA_VarAndFixedRevbyAssetClass!$G:$G</definedName>
    <definedName name="_RIV61a592983162464f9277bf2da50fcdd6" hidden="1">Notes_Revenue_Recognition!$Q:$Q</definedName>
    <definedName name="_RIV61a7189f46f74f8f873072fa0d8dc9ce" hidden="1">MDA_ReconAdjustedEBITDA!$N:$N</definedName>
    <definedName name="_RIV61b3cd11fb434aaca18ed6f2b337c1d9" localSheetId="3" hidden="1">#REF!</definedName>
    <definedName name="_RIV61b3cd11fb434aaca18ed6f2b337c1d9" localSheetId="4" hidden="1">#REF!</definedName>
    <definedName name="_RIV61b3cd11fb434aaca18ed6f2b337c1d9" hidden="1">#REF!</definedName>
    <definedName name="_RIV61be6a6113c24b4a940e8d30a8bd941b" hidden="1">Notes_Share_ExpectedRecognition!$6:$6</definedName>
    <definedName name="_RIV61c0765773654fe885b3ed67ccbcd720" hidden="1">MDA_ResultsOfOperations!$20:$20</definedName>
    <definedName name="_RIV61e2d4f7f67d4f7cbc87d05c8ec78b10" hidden="1">MDA_ReconAdjustedEBITDA!$A:$A</definedName>
    <definedName name="_RIV622deff992d84583a7d912f7b00d26a1" hidden="1">MDA_ReconAdjustedDilutedEPS!$16:$16</definedName>
    <definedName name="_RIV6231e5f413b549d5b6f97fd87caa0613" hidden="1">#REF!</definedName>
    <definedName name="_RIV624ed409ecf74bce8fa40d914f07d659" hidden="1">#REF!</definedName>
    <definedName name="_RIV62507f6587b24bdf88401cb35870baa8" hidden="1">Notes_Share_Options!$J:$J</definedName>
    <definedName name="_RIV62611279358e4ae4831e26462062136e" hidden="1">Notes_Revenue_Recognition!$12:$12</definedName>
    <definedName name="_RIV62682ce1eade4448bdbb52f3be1aedf7" hidden="1">MDA_WorkingCapital!$3:$3</definedName>
    <definedName name="_RIV6287a1b4dd6446258e9c05957931edc8" hidden="1">Notes_NetIncome_PerShare!$11:$11</definedName>
    <definedName name="_RIV62998cbca94044378518145e50a92b1d" hidden="1">Ex_AdjustedEBITDA!$14:$14</definedName>
    <definedName name="_RIV62a29c5f87f7403392c9a88ece295bb7" localSheetId="3" hidden="1">#REF!</definedName>
    <definedName name="_RIV62a29c5f87f7403392c9a88ece295bb7" localSheetId="4" hidden="1">#REF!</definedName>
    <definedName name="_RIV62a29c5f87f7403392c9a88ece295bb7" hidden="1">#REF!</definedName>
    <definedName name="_RIV62aeec498dd941ad97b653d05db8c64e" hidden="1">MDA_GrossRevenuebyAssetClass!$8:$8</definedName>
    <definedName name="_RIV62be4aaf43bc4021a4e16d26a67aa2ca" localSheetId="3" hidden="1">#REF!</definedName>
    <definedName name="_RIV62be4aaf43bc4021a4e16d26a67aa2ca" localSheetId="4" hidden="1">#REF!</definedName>
    <definedName name="_RIV62be4aaf43bc4021a4e16d26a67aa2ca" hidden="1">#REF!</definedName>
    <definedName name="_RIV62e1ed6cb1354878a44667a1e78a92fe" hidden="1">Notes_Intangible_Assets_AccuAmo!$G:$G</definedName>
    <definedName name="_RIV630850a670ed41d78cdc5ae837fd3c53" hidden="1">Notes_Business_InfoRegardingRev!$9:$9</definedName>
    <definedName name="_RIV6324b479daa24a7c9e11cf63ea3886b4" hidden="1">Ex_IncomeStatement!$7:$7</definedName>
    <definedName name="_RIV637544a3c23447abb02eb5df5e7bbe51" hidden="1">MDA_PercentOfRevenues_AvgDailyV!$C:$C</definedName>
    <definedName name="_RIV638838b6bcab48e5bbd4b90af268f624" hidden="1">Notes_Share_EmployeeShares!$D:$D</definedName>
    <definedName name="_RIV63981dab19464652b1b55b74576d283c" localSheetId="3" hidden="1">#REF!</definedName>
    <definedName name="_RIV63981dab19464652b1b55b74576d283c" localSheetId="4" hidden="1">#REF!</definedName>
    <definedName name="_RIV63981dab19464652b1b55b74576d283c" hidden="1">#REF!</definedName>
    <definedName name="_RIV63ba4147201b4fc2adf06c91932396dd" hidden="1">Ex_AverageVariable!$A:$A</definedName>
    <definedName name="_RIV640d217729494179a97bcdc117180137" localSheetId="3" hidden="1">'FS_FinancialCondition (with RP)'!$20:$20</definedName>
    <definedName name="_RIV640d217729494179a97bcdc117180137" hidden="1">FS_FinancialCondition!$21:$21</definedName>
    <definedName name="_RIV6438d14d4e86449c914037cd17b5d614" hidden="1">MDA_CashFlows!$10:$10</definedName>
    <definedName name="_RIV644234ab5d25422d8f3d0c5fb315ca81" hidden="1">MDA_GrossRevenuebyClientSector!$14:$14</definedName>
    <definedName name="_RIV6442747205754df9be86e1f46fd1124e" hidden="1">MDA_PercentOfRevenues_Change!$21:$21</definedName>
    <definedName name="_RIV6484b0095cc14e819c15e17c57b3ffce" hidden="1">#REF!</definedName>
    <definedName name="_RIV648a4038ff3c44859793da1e16c11cc3" hidden="1">Notes_Share_Employees!$D:$D</definedName>
    <definedName name="_RIV648a4aef68ab4fc8bbc044b36611c99d" hidden="1">MDA_VarAndFixedRevbyAssetClass!$10:$10</definedName>
    <definedName name="_RIV64a2c7886c4d4f39bfbdcf6c9fb46236" hidden="1">Ex_AdjustedExpenses!$N:$N</definedName>
    <definedName name="_RIV64b372de76204c36b2ca7b9957a24b5e" hidden="1">MDA_TotalRevenues!$34:$34</definedName>
    <definedName name="_RIV64c268feac6d4487acfa1e3124827dbe" hidden="1">FS_ComprehensiveIncome!$18:$18</definedName>
    <definedName name="_RIV64e315be5b6549dd8b80741cc12f7325" hidden="1">MDA_GrossRevenuebyAssetClass!$7:$7</definedName>
    <definedName name="_RIV64f525d7a17f49e0a2460b5bee030284" hidden="1">MDA_ResultsOfOperations!$41:$41</definedName>
    <definedName name="_RIV651d7bf17cd14c7bb5ffce04c783d2c2" hidden="1">FS_CashFlows!$55:$55</definedName>
    <definedName name="_RIV6527e182692b40b58391b39e37fb1026" hidden="1">Notes_Share_EquitySettledPRSUs!$11:$11</definedName>
    <definedName name="_RIV652810a19d6d4303b4305b26df8de2ce" hidden="1">Ex_AdjustedEBITDA!$A:$A</definedName>
    <definedName name="_RIV65688ddbe3c646968224c39df18c9ba1" hidden="1">Notes_Operating_Lease!$B:$B</definedName>
    <definedName name="_RIV65819d003a8342ce91783b6d82eea375" localSheetId="3" hidden="1">#REF!</definedName>
    <definedName name="_RIV65819d003a8342ce91783b6d82eea375" localSheetId="4" hidden="1">#REF!</definedName>
    <definedName name="_RIV65819d003a8342ce91783b6d82eea375" hidden="1">#REF!</definedName>
    <definedName name="_RIV6591ed016b1644e8a8689c603b418068" localSheetId="3" hidden="1">#REF!</definedName>
    <definedName name="_RIV6591ed016b1644e8a8689c603b418068" localSheetId="4" hidden="1">#REF!</definedName>
    <definedName name="_RIV6591ed016b1644e8a8689c603b418068" hidden="1">#REF!</definedName>
    <definedName name="_RIV65da9ce12abd402cb33b9741f08e61e7" hidden="1">Notes_Revenue_Recognition!$D:$D</definedName>
    <definedName name="_RIV65f74354f13542c6bd665845b1c965c5" hidden="1">FS_CashFlows!$33:$33</definedName>
    <definedName name="_RIV660973fe9ce64eafad80cfb50bec0dcf" hidden="1">#REF!</definedName>
    <definedName name="_RIV661d1d51798d4aa19f62c2d0bb90fcb2" hidden="1">Ex_QuarterlyTradeVolume!$4:$4</definedName>
    <definedName name="_RIV6630dfd9484e4308ad1efafef7a09762" localSheetId="3" hidden="1">#REF!</definedName>
    <definedName name="_RIV6630dfd9484e4308ad1efafef7a09762" localSheetId="4" hidden="1">#REF!</definedName>
    <definedName name="_RIV6630dfd9484e4308ad1efafef7a09762" hidden="1">#REF!</definedName>
    <definedName name="_RIV66507770127c4e1683e4b8cf9a767948" hidden="1">Notes_Share_ExpectedRecognition!$5:$5</definedName>
    <definedName name="_RIV6689a316aae64e16921c8d9cadccb676" hidden="1">Notes_Share_EquitySettledPRSUs!$H:$H</definedName>
    <definedName name="_RIV66927042521f4882856eb8e2c7906d91" localSheetId="3" hidden="1">#REF!</definedName>
    <definedName name="_RIV66927042521f4882856eb8e2c7906d91" localSheetId="4" hidden="1">#REF!</definedName>
    <definedName name="_RIV66927042521f4882856eb8e2c7906d91" hidden="1">#REF!</definedName>
    <definedName name="_RIV66c83a6704d34df0821e042ad17ce197" hidden="1">Notes_Related_PartyTransactions!$7:$7</definedName>
    <definedName name="_RIV67316b58286b4f478d5eecda6d9d308f" localSheetId="3" hidden="1">#REF!</definedName>
    <definedName name="_RIV67316b58286b4f478d5eecda6d9d308f" localSheetId="4" hidden="1">#REF!</definedName>
    <definedName name="_RIV67316b58286b4f478d5eecda6d9d308f" hidden="1">#REF!</definedName>
    <definedName name="_RIV6740b9d53b3240db8f5bf8b8d5c23a2c" hidden="1">Notes_Share_Options!$11:$11</definedName>
    <definedName name="_RIV6742c3bbb3ce475798f221ceb2465778" hidden="1">#REF!</definedName>
    <definedName name="_RIV675d0da7800440629e0eb7d3614ce6d5" hidden="1">#REF!</definedName>
    <definedName name="_RIV675f13ff645349489a02604ad3a19c6b" hidden="1">Notes_Intangible_Assets_AccuAmo!$4:$4</definedName>
    <definedName name="_RIV675ffed04c7146a59a272a7c4c9cbee2" localSheetId="3" hidden="1">#REF!</definedName>
    <definedName name="_RIV675ffed04c7146a59a272a7c4c9cbee2" localSheetId="4" hidden="1">#REF!</definedName>
    <definedName name="_RIV675ffed04c7146a59a272a7c4c9cbee2" hidden="1">#REF!</definedName>
    <definedName name="_RIV6799d992974e46238969707b0af64774" hidden="1">MDA_ReconAdjustedEBITDA!$3:$3</definedName>
    <definedName name="_RIV686cd2c0142f4993abe9b663d3b3f548" localSheetId="3" hidden="1">#REF!</definedName>
    <definedName name="_RIV686cd2c0142f4993abe9b663d3b3f548" localSheetId="4" hidden="1">#REF!</definedName>
    <definedName name="_RIV686cd2c0142f4993abe9b663d3b3f548" hidden="1">#REF!</definedName>
    <definedName name="_RIV686f8c6668a14d5385101cbe25ac0876" hidden="1">MDA_ReconAdjustedDilutedEPS!$14:$14</definedName>
    <definedName name="_RIV689c2236ce5f4380a2100c8afbe0753e" hidden="1">Notes_Share_CashSettled!$M:$M</definedName>
    <definedName name="_RIV68bc2af79fa546ff95912ee05105f13e" hidden="1">MDA_GrossRevenuebyAssetClass!$20:$20</definedName>
    <definedName name="_RIV68de6eb792ea4914ac8250e19cc05a4d" hidden="1">FS_EquityStatement!$S:$S</definedName>
    <definedName name="_RIV6900b73a71964b67802badfebcf95159" hidden="1">Notes_Share_Employees!$F:$F</definedName>
    <definedName name="_RIV691cfd8f8f9040228747eed42c57ac56" hidden="1">Notes_Capital_Regulatory!$F:$F</definedName>
    <definedName name="_RIV6920b153e8d94a35843668db90b73d01" hidden="1">Notes_Capital_Regulatory!$N:$N</definedName>
    <definedName name="_RIV692cc63fcb7b40f3b3e1d2dcc8c5fcce" hidden="1">MDA_ReconAdjustedEBITDA!$44:$44</definedName>
    <definedName name="_RIV69320844f8c14135b5367727750bb2f1" localSheetId="3" hidden="1">#REF!</definedName>
    <definedName name="_RIV69320844f8c14135b5367727750bb2f1" localSheetId="4" hidden="1">#REF!</definedName>
    <definedName name="_RIV69320844f8c14135b5367727750bb2f1" hidden="1">#REF!</definedName>
    <definedName name="_RIV6944a16797874883aaaeba98ffba19d6" hidden="1">MDA_ResultsOfOperations!$18:$18</definedName>
    <definedName name="_RIV69510873a95544239e81d7eec4b8c72a" localSheetId="3" hidden="1">#REF!</definedName>
    <definedName name="_RIV69510873a95544239e81d7eec4b8c72a" localSheetId="4" hidden="1">#REF!</definedName>
    <definedName name="_RIV69510873a95544239e81d7eec4b8c72a" hidden="1">#REF!</definedName>
    <definedName name="_RIV69623fcd3b364252a0d673e388af0b62" hidden="1">MDA_PercentOfRevenues_Change!$23:$23</definedName>
    <definedName name="_RIV6997e6a889d8460d96523c60949c6d79" hidden="1">MDA_WorkingCapital!$20:$20</definedName>
    <definedName name="_RIV69ba38cf89b84bfb80f85abd9e26d650" hidden="1">FS_EquityStatement_PY!$13:$13</definedName>
    <definedName name="_RIV69d085aa9de749758d84e0ab3c710803" hidden="1">FS_EquityStatement!$D:$D</definedName>
    <definedName name="_RIV69daf130fb5a4fbc858579a7bc3f90cc" hidden="1">FS_ComprehensiveIncome!$N:$N</definedName>
    <definedName name="_RIV6a641f66947342dcbaedca5e285d61de" hidden="1">Ex_AdjustedEBITDA!$5:$5</definedName>
    <definedName name="_RIV6aa451da7fd14dd8a40a73157f3cb643" hidden="1">Ex_EBITDAMargin!$N:$N</definedName>
    <definedName name="_RIV6ac6e0a9e868471d82bdfe3de9689d8e" hidden="1">Note_NCI_TransfersToNCI!$C:$C</definedName>
    <definedName name="_RIV6ad20faa0c7e41159b8173770f6a1814" localSheetId="3" hidden="1">#REF!</definedName>
    <definedName name="_RIV6ad20faa0c7e41159b8173770f6a1814" localSheetId="4" hidden="1">#REF!</definedName>
    <definedName name="_RIV6ad20faa0c7e41159b8173770f6a1814" hidden="1">#REF!</definedName>
    <definedName name="_RIV6adb92f302604f8bbb4c15b2b30d588d" hidden="1">Notes_Share_EmployeeShares!$E:$E</definedName>
    <definedName name="_RIV6ae4997292b54b168f2dbc991ddd86c8" hidden="1">MDA_VarAndFixedRevbyAssetClass!$28:$28</definedName>
    <definedName name="_RIV6af4931a26c84b18b5231b6a077efc08" hidden="1">Notes_FairValue_FinancialInstru!$A:$A</definedName>
    <definedName name="_RIV6af6fa0ca4d24bdbaa707143f7937a07" hidden="1">MDA_GrossRevenuebyAssetClass!$M:$M</definedName>
    <definedName name="_RIV6b21adc3c1bb471d853d02695be776da" hidden="1">Notes_Revenue_Recognition!$9:$9</definedName>
    <definedName name="_RIV6b273c7665d847bf9d42c5e7509d5ff9" hidden="1">FS_EquityStatement_PY!$4:$4</definedName>
    <definedName name="_RIV6b2dc8ee6fc7417dbc75ac5cd5cedd7e" hidden="1">MDA_PercentOfRevenues_AvgDailyV!$10:$10</definedName>
    <definedName name="_RIV6b45e203ead14edaa12c783139f93b79" localSheetId="3" hidden="1">#REF!</definedName>
    <definedName name="_RIV6b45e203ead14edaa12c783139f93b79" localSheetId="4" hidden="1">#REF!</definedName>
    <definedName name="_RIV6b45e203ead14edaa12c783139f93b79" hidden="1">#REF!</definedName>
    <definedName name="_RIV6b56b708b17e4d63a68c0e351ec62052" hidden="1">MDA_GrossRevenuesByGeography!$9:$9</definedName>
    <definedName name="_RIV6b59e4f8165c4996becc8177934d52ea" hidden="1">Ex_EBITDAMargin!$P:$P</definedName>
    <definedName name="_RIV6b69da6ec58a4e5c820be93fa43fb32a" hidden="1">Notes_NetIncome_PerShare!$6:$6</definedName>
    <definedName name="_RIV6b6d0b7b5ca74c298373cc183893bc50" localSheetId="3" hidden="1">#REF!</definedName>
    <definedName name="_RIV6b6d0b7b5ca74c298373cc183893bc50" localSheetId="4" hidden="1">#REF!</definedName>
    <definedName name="_RIV6b6d0b7b5ca74c298373cc183893bc50" hidden="1">#REF!</definedName>
    <definedName name="_RIV6b771b789b6142b5bcea03e53cdf647e" hidden="1">Notes_Income_Taxes!$4:$4</definedName>
    <definedName name="_RIV6b904d27412a4a87ac9f8f803f56db74" hidden="1">Note_NCI_OwnershipChange!$A:$A</definedName>
    <definedName name="_RIV6ba8392968764fa9a524a069fb1c5c82" hidden="1">Ex_IncomeStatement!$18:$18</definedName>
    <definedName name="_RIV6bb434be551a4662afc069f496433037" localSheetId="3" hidden="1">#REF!</definedName>
    <definedName name="_RIV6bb434be551a4662afc069f496433037" localSheetId="4" hidden="1">#REF!</definedName>
    <definedName name="_RIV6bb434be551a4662afc069f496433037" hidden="1">#REF!</definedName>
    <definedName name="_RIV6bb4ebd717c4445e96c2a203063e5de2" hidden="1">Ex_EBITDAMargin!$L:$L</definedName>
    <definedName name="_RIV6bc3d2e9d5284e3ca510bef85880546d" localSheetId="3" hidden="1">#REF!</definedName>
    <definedName name="_RIV6bc3d2e9d5284e3ca510bef85880546d" localSheetId="4" hidden="1">#REF!</definedName>
    <definedName name="_RIV6bc3d2e9d5284e3ca510bef85880546d" hidden="1">#REF!</definedName>
    <definedName name="_RIV6bd72f07f9a846bcbcefe532d7de12f7" hidden="1">Notes_Capital_LiquidFinancialAs!$11:$11</definedName>
    <definedName name="_RIV6be13a8969f84117b33b2a4ebc84fd9f" hidden="1">Ex_IncomeStatement!$10:$10</definedName>
    <definedName name="_RIV6bf1c826ccac404983a6be9fc1d95306" hidden="1">Ex_IncomeStatement!$F:$F</definedName>
    <definedName name="_RIV6c3fe91ef637447d8d907d25b0dacaed" hidden="1">MDA_ResultsOfOperations!$K:$K</definedName>
    <definedName name="_RIV6c45b8be3970499aa9526b23f6f738a3" localSheetId="3" hidden="1">#REF!</definedName>
    <definedName name="_RIV6c45b8be3970499aa9526b23f6f738a3" localSheetId="4" hidden="1">#REF!</definedName>
    <definedName name="_RIV6c45b8be3970499aa9526b23f6f738a3" hidden="1">#REF!</definedName>
    <definedName name="_RIV6c528ba78e2a480d81cc5c24384d42f0" hidden="1">Ex_AverageVariable!$3:$3</definedName>
    <definedName name="_RIV6c61724e6f53420fb40b860a20a60e26" hidden="1">MDA_TotalRevenues!$5:$5</definedName>
    <definedName name="_RIV6c62c82069754c19a0797433ed991642" hidden="1">MDA_GrossRevenuesByGeography!$26:$26</definedName>
    <definedName name="_RIV6c69f3c7522b44dcabb5fd355184a5b7" hidden="1">Ex_IncomeStatement!$15:$15</definedName>
    <definedName name="_RIV6c7d79d906e846258efe1ba7af6f7945" hidden="1">MDA_VarAndFixedRevbyAssetClass!$14:$14</definedName>
    <definedName name="_RIV6ca3c26b1cc04a5595ca51f3bbd29468" hidden="1">Ex_IncomeStatement!$11:$11</definedName>
    <definedName name="_RIV6ca448ace89a4c338cc8f23e03127878" hidden="1">MDA_VarAndFixedRevbyAssetClass!$U:$U</definedName>
    <definedName name="_RIV6cb95a8dddfc4b03bbe49e558f56725c" hidden="1">FS_ComprehensiveIncome!$10:$10</definedName>
    <definedName name="_RIV6cc705d239fb49b9bf08e7be3c5d1d88" hidden="1">#REF!</definedName>
    <definedName name="_RIV6cd78252586f4fd1a2605afa55abfaf3" localSheetId="3" hidden="1">#REF!</definedName>
    <definedName name="_RIV6cd78252586f4fd1a2605afa55abfaf3" localSheetId="4" hidden="1">#REF!</definedName>
    <definedName name="_RIV6cd78252586f4fd1a2605afa55abfaf3" hidden="1">#REF!</definedName>
    <definedName name="_RIV6ce000dcc5da47a59e59bad7701a8c02" hidden="1">#REF!</definedName>
    <definedName name="_RIV6d0cac92477c443ea931481d939957c2" localSheetId="3" hidden="1">#REF!</definedName>
    <definedName name="_RIV6d0cac92477c443ea931481d939957c2" localSheetId="4" hidden="1">#REF!</definedName>
    <definedName name="_RIV6d0cac92477c443ea931481d939957c2" hidden="1">#REF!</definedName>
    <definedName name="_RIV6d4a7701fe09476dbe86daa4d9cc8e45" hidden="1">AssetClass_Variable_Fixed!$X:$X</definedName>
    <definedName name="_RIV6d5e0b811f2448fd82fd53b4edbe5c12" hidden="1">Notes_Shares_BeforeReOrg!$9:$9</definedName>
    <definedName name="_RIV6d8ed44639004d9c8926be80c620b7be" hidden="1">Notes_Business_InfoRegardingRev!$H:$H</definedName>
    <definedName name="_RIV6d9636e2306348c1920a5c43fe17453a" localSheetId="3" hidden="1">#REF!</definedName>
    <definedName name="_RIV6d9636e2306348c1920a5c43fe17453a" localSheetId="4" hidden="1">#REF!</definedName>
    <definedName name="_RIV6d9636e2306348c1920a5c43fe17453a" hidden="1">#REF!</definedName>
    <definedName name="_RIV6da658b99e944e2499f252520cca8544" localSheetId="3" hidden="1">#REF!</definedName>
    <definedName name="_RIV6da658b99e944e2499f252520cca8544" localSheetId="4" hidden="1">#REF!</definedName>
    <definedName name="_RIV6da658b99e944e2499f252520cca8544" hidden="1">#REF!</definedName>
    <definedName name="_RIV6db934b0f9464b41aa5b8a327477d176" hidden="1">Ex_AverageVariable!$9:$9</definedName>
    <definedName name="_RIV6e0401a567584744a2fa57d386cf7513" hidden="1">MDA_ReconAdjustedEBITDA!$D:$D</definedName>
    <definedName name="_RIV6e238216a947468bae26b70528dd46b3" hidden="1">FS_CashFlows!$F:$F</definedName>
    <definedName name="_RIV6e596f43923646c8a4f72a537aec0482" hidden="1">MDA_GrossRevenuesByGeography!$24:$24</definedName>
    <definedName name="_RIV6e64358af1cb40359d7e3988d8ac0854" hidden="1">Ex_EBITDAMargin!$12:$12</definedName>
    <definedName name="_RIV6e7590f08f214727ba48199357a4b200" hidden="1">Notes_Revenue_Recognition!$T:$T</definedName>
    <definedName name="_RIV6e85ce1da2324e39989e789b15e57aee" hidden="1">'Ex_DilutedEPS-Pre&amp;Post'!$29:$29</definedName>
    <definedName name="_RIV6eb7b48dd0b6445aa95383de15919d16" hidden="1">'Ex_DilutedEPS-Pre&amp;Post'!$24:$24</definedName>
    <definedName name="_RIV6ec74ea677d1408cb13d58cfa8e0855c" hidden="1">Notes_Share_CashSettled!$G:$G</definedName>
    <definedName name="_RIV6ec9eaa15a5149a7ace8b2a978e52868" hidden="1">Notes_Share_EquitySettledPRSUs!$D:$D</definedName>
    <definedName name="_RIV6ed02a5f94f644c3ace37b29f77f4fca" hidden="1">MDA_OperatingExp!$13:$13</definedName>
    <definedName name="_RIV6ee940a34a574156882cd57c5c6c6bd6" hidden="1">MDA_PercentOfRevenues_Change!$H:$H</definedName>
    <definedName name="_RIV6f0cf82d81a24239ab064b53b0433a81" hidden="1">FS_CashFlows_Count!$3:$3</definedName>
    <definedName name="_RIV6f3f22e86dec4d989306c936f47b233e" localSheetId="3" hidden="1">#REF!</definedName>
    <definedName name="_RIV6f3f22e86dec4d989306c936f47b233e" localSheetId="4" hidden="1">#REF!</definedName>
    <definedName name="_RIV6f3f22e86dec4d989306c936f47b233e" hidden="1">#REF!</definedName>
    <definedName name="_RIV6f6c5b8d5f77479887cdcbdeba36d551" hidden="1">Notes_Intangible_Assets_AccuAmo!$S:$S</definedName>
    <definedName name="_RIV6f882f87526d40bb8701b8143f8b50ee" hidden="1">Notes_Share_Options!$H:$H</definedName>
    <definedName name="_RIV6fc8e07d073547a0a4cadce0f4df8d5d" hidden="1">#REF!</definedName>
    <definedName name="_RIV6fcbbb2046c147478811dd78ead8f50d" hidden="1">MDA_OperatingExp!$7:$7</definedName>
    <definedName name="_RIV6fdbc7280f22480f800938055fa91d8e" hidden="1">FS_ComprehensiveIncome!$15:$15</definedName>
    <definedName name="_RIV6ffb3ae7286140adb24eb1d5e11c5914" hidden="1">MDA_ResultsOfOperations!$42:$42</definedName>
    <definedName name="_RIV7042f8d22f7d4687b68f6a50af488648" hidden="1">Notes_NetIncome_PerShare!$I:$I</definedName>
    <definedName name="_RIV70467d14ec9e4e7096d891c2e8e7f5e0" localSheetId="3" hidden="1">#REF!</definedName>
    <definedName name="_RIV70467d14ec9e4e7096d891c2e8e7f5e0" localSheetId="4" hidden="1">#REF!</definedName>
    <definedName name="_RIV70467d14ec9e4e7096d891c2e8e7f5e0" hidden="1">#REF!</definedName>
    <definedName name="_RIV705bd0cdef8a400783a0d484997f95e6" localSheetId="3" hidden="1">#REF!</definedName>
    <definedName name="_RIV705bd0cdef8a400783a0d484997f95e6" localSheetId="4" hidden="1">#REF!</definedName>
    <definedName name="_RIV705bd0cdef8a400783a0d484997f95e6" hidden="1">#REF!</definedName>
    <definedName name="_RIV70990c4c1ace421482efd0b4fc05306d" hidden="1">MDA_GrossRevenuesByGeography!$18:$18</definedName>
    <definedName name="_RIV709ed7a70b974e1cacfec6a6bc3e0da1" hidden="1">Ex_EBITDAMargin!$E:$E</definedName>
    <definedName name="_RIV70a9c8707b8748f98159728b41f1066d" hidden="1">Notes_NetIncome_PerShare!$5:$5</definedName>
    <definedName name="_RIV70b3525748154d0f8b8c202d6f281af9" hidden="1">Ex_EPSTable!$13:$13</definedName>
    <definedName name="_RIV70c93b2f38284843aff8b879943d562b" hidden="1">Notes_Share_Options!$L:$L</definedName>
    <definedName name="_RIV70d136501df742949e58a83b155359b0" hidden="1">MDA_VarAndFixedRevbyAssetClass!$15:$15</definedName>
    <definedName name="_RIV70e1ecbdcdaf431d9696338e05648ded" hidden="1">#REF!</definedName>
    <definedName name="_RIV70e91c93d11042d8ae0b7a7fd89119e0" hidden="1">Notes_Business_InfoRegarding!$4:$4</definedName>
    <definedName name="_RIV70f674d911a54019822d7f7329a5882c" localSheetId="3" hidden="1">'FS_FinancialCondition (with RP)'!$31:$31</definedName>
    <definedName name="_RIV70f674d911a54019822d7f7329a5882c" hidden="1">FS_FinancialCondition!$33:$33</definedName>
    <definedName name="_RIV710a43684b634dd9b9de5164379c125e" hidden="1">Ex_EBITDAMargin!$10:$10</definedName>
    <definedName name="_RIV711d49150769444792e10eee74ce79e3" localSheetId="3" hidden="1">#REF!</definedName>
    <definedName name="_RIV711d49150769444792e10eee74ce79e3" localSheetId="4" hidden="1">#REF!</definedName>
    <definedName name="_RIV711d49150769444792e10eee74ce79e3" hidden="1">#REF!</definedName>
    <definedName name="_RIV71679f583b4540379c761c38a1369d76" hidden="1">MDA_GrossRevenuebyClientSector!$H:$H</definedName>
    <definedName name="_RIV7168c0e9b8c14717ad64dd64d46f4daa" localSheetId="3" hidden="1">#REF!</definedName>
    <definedName name="_RIV7168c0e9b8c14717ad64dd64d46f4daa" localSheetId="4" hidden="1">#REF!</definedName>
    <definedName name="_RIV7168c0e9b8c14717ad64dd64d46f4daa" hidden="1">#REF!</definedName>
    <definedName name="_RIV718291ca12ad4033a85c7eb9e9e39366" hidden="1">Notes_Revenue_Recognition!$P:$P</definedName>
    <definedName name="_RIV719ed6ba4b354764b3524367faec3392" hidden="1">Notes_Business_ClientSector!$13:$13</definedName>
    <definedName name="_RIV71a9df183c7441218d7bf7ec2ae27204" hidden="1">Notes_Minimum_Lease!$7:$7</definedName>
    <definedName name="_RIV71b7c347d76a46bfb9b4d0133ded00ae" hidden="1">MDA_TotalRevenues!$C:$C</definedName>
    <definedName name="_RIV71d1d61c1ae24db7ad872372d861c6ab" localSheetId="3" hidden="1">#REF!</definedName>
    <definedName name="_RIV71d1d61c1ae24db7ad872372d861c6ab" localSheetId="4" hidden="1">#REF!</definedName>
    <definedName name="_RIV71d1d61c1ae24db7ad872372d861c6ab" hidden="1">#REF!</definedName>
    <definedName name="_RIV71d2f3f266df48f391313bdba045387f" localSheetId="3" hidden="1">#REF!</definedName>
    <definedName name="_RIV71d2f3f266df48f391313bdba045387f" localSheetId="4" hidden="1">#REF!</definedName>
    <definedName name="_RIV71d2f3f266df48f391313bdba045387f" hidden="1">#REF!</definedName>
    <definedName name="_RIV71dbfd4062fa4a5f81d3f20efd56f232" localSheetId="3" hidden="1">#REF!</definedName>
    <definedName name="_RIV71dbfd4062fa4a5f81d3f20efd56f232" localSheetId="4" hidden="1">#REF!</definedName>
    <definedName name="_RIV71dbfd4062fa4a5f81d3f20efd56f232" hidden="1">#REF!</definedName>
    <definedName name="_RIV71f411265f5a448382962c62da94cd9e" hidden="1">Notes_Share_ExpectedRecognition!$G:$G</definedName>
    <definedName name="_RIV71ff861c366a4ff1a8e9413696199887" localSheetId="3" hidden="1">#REF!</definedName>
    <definedName name="_RIV71ff861c366a4ff1a8e9413696199887" localSheetId="4" hidden="1">#REF!</definedName>
    <definedName name="_RIV71ff861c366a4ff1a8e9413696199887" hidden="1">#REF!</definedName>
    <definedName name="_RIV72300a14b01e4170baa8cd073a986918" hidden="1">FS_CashFlows_Count!$G:$G</definedName>
    <definedName name="_RIV723749b45f4a4690891b224097ee44a8" hidden="1">Ex_EBITDAMargin!$Q:$Q</definedName>
    <definedName name="_RIV72402969c1ec45fba1a6b2257e137ab4" hidden="1">Notes_Intangible_Assets_Goodwil!$A:$A</definedName>
    <definedName name="_RIV7252e834c61c4fa58f83399a2b0a9fdb" localSheetId="3" hidden="1">#REF!</definedName>
    <definedName name="_RIV7252e834c61c4fa58f83399a2b0a9fdb" localSheetId="4" hidden="1">#REF!</definedName>
    <definedName name="_RIV7252e834c61c4fa58f83399a2b0a9fdb" hidden="1">#REF!</definedName>
    <definedName name="_RIV725f62e503b04ceca764ad425aa1c420" hidden="1">Notes_Deferred_Revenue!$D:$D</definedName>
    <definedName name="_RIV7282ae18e7a94f8a9cd868a83013665f" hidden="1">FS_EquityStatement!$E:$E</definedName>
    <definedName name="_RIV728addf92fed44f2aa5d319882ca02c9" localSheetId="3" hidden="1">#REF!</definedName>
    <definedName name="_RIV728addf92fed44f2aa5d319882ca02c9" localSheetId="4" hidden="1">#REF!</definedName>
    <definedName name="_RIV728addf92fed44f2aa5d319882ca02c9" hidden="1">#REF!</definedName>
    <definedName name="_RIV729e06b1ece647b7873ba4382a3e5947" localSheetId="3" hidden="1">#REF!</definedName>
    <definedName name="_RIV729e06b1ece647b7873ba4382a3e5947" localSheetId="4" hidden="1">#REF!</definedName>
    <definedName name="_RIV729e06b1ece647b7873ba4382a3e5947" hidden="1">#REF!</definedName>
    <definedName name="_RIV729eacc902f648559ef73935823c6b55" hidden="1">MDA_GrossRevenuesByGeography!$5:$5</definedName>
    <definedName name="_RIV72b3f287f815409f8f4619048e5c93d4" hidden="1">#REF!</definedName>
    <definedName name="_RIV72badc9899f6400eb05f04b5bf0999d5" localSheetId="3" hidden="1">#REF!</definedName>
    <definedName name="_RIV72badc9899f6400eb05f04b5bf0999d5" localSheetId="4" hidden="1">#REF!</definedName>
    <definedName name="_RIV72badc9899f6400eb05f04b5bf0999d5" hidden="1">#REF!</definedName>
    <definedName name="_RIV72c914fdc5d243e8b3567cb8f350b6df" hidden="1">Notes_Share_EquitySettledPRSUs!$B:$B</definedName>
    <definedName name="_RIV72cd55f4c2d4486293f4b5ea53d5822b" hidden="1">MDA_PercentOfRevenues_Change!$24:$24</definedName>
    <definedName name="_RIV72e5845be3a54440ae617d45cf23428c" localSheetId="3" hidden="1">#REF!</definedName>
    <definedName name="_RIV72e5845be3a54440ae617d45cf23428c" localSheetId="4" hidden="1">#REF!</definedName>
    <definedName name="_RIV72e5845be3a54440ae617d45cf23428c" hidden="1">#REF!</definedName>
    <definedName name="_RIV7302acabd5604d62a6ad70f5c45baec0" localSheetId="3" hidden="1">#REF!</definedName>
    <definedName name="_RIV7302acabd5604d62a6ad70f5c45baec0" localSheetId="4" hidden="1">#REF!</definedName>
    <definedName name="_RIV7302acabd5604d62a6ad70f5c45baec0" hidden="1">#REF!</definedName>
    <definedName name="_RIV7304d98d1b6f48349c2fbe33feeb5843" hidden="1">FS_ComprehensiveLoss!$9:$9</definedName>
    <definedName name="_RIV730d15391a3c461cba6e972b78b64205" hidden="1">Ex_AdjustedEBITDA!$B:$B</definedName>
    <definedName name="_RIV731e123a4fbe488183992d3d2f5b0ae3" hidden="1">Notes_Shares!$6:$6</definedName>
    <definedName name="_RIV732601962af54350a987121fc06bf40a" hidden="1">MDA_ResultsOfOperations!$A:$A</definedName>
    <definedName name="_RIV732f827364ab42c1a15abd6f8f0f64a3" localSheetId="3" hidden="1">#REF!</definedName>
    <definedName name="_RIV732f827364ab42c1a15abd6f8f0f64a3" localSheetId="4" hidden="1">#REF!</definedName>
    <definedName name="_RIV732f827364ab42c1a15abd6f8f0f64a3" hidden="1">#REF!</definedName>
    <definedName name="_RIV732fc72b89c54cd9850cfd07b71a8dbb" hidden="1">MDA_TotalRevenues!$6:$6</definedName>
    <definedName name="_RIV733f836d40f5445d926fcdce481b2915" hidden="1">MDA_ResultsOfOperations!$E:$E</definedName>
    <definedName name="_RIV734c2b9374c64cc1b444fa5808b54c83" hidden="1">#REF!</definedName>
    <definedName name="_RIV7350c9c4006549aba5cf50029c40230b" hidden="1">FS_CashFlows!$8:$8</definedName>
    <definedName name="_RIV7354907ffc6749359cc651495232279b" hidden="1">Ex_IncomeStatement!$I:$I</definedName>
    <definedName name="_RIV735d7e56118e41bab1c3394ab1e49d15" hidden="1">Ex_AdjustedEBITDA!$I:$I</definedName>
    <definedName name="_RIV736725d4b6ec4a21a4561124fcf69f3a" hidden="1">Notes_Revenue_Recognition!$M:$M</definedName>
    <definedName name="_RIV736ef1a93ce54045ba11699c9f55d91f" hidden="1">Notes_Share_BlackScholesModel!$6:$6</definedName>
    <definedName name="_RIV7372b4c64c404064821e271a420c19ce" hidden="1">Notes_Revenue_Recognition!$U:$U</definedName>
    <definedName name="_RIV737c5c403e554a75a72fc1296862fd50" hidden="1">Notes_FairValue_FinancialInstru!$J:$J</definedName>
    <definedName name="_RIV737c980e872140afa35e7b946cef94c1" hidden="1">Ex_DilutedEPS!$5:$5</definedName>
    <definedName name="_RIV738023925a6c4cd4a505a03f0f43e24e" hidden="1">Ex_DilutedEPS!$P:$P</definedName>
    <definedName name="_RIV738e560f6cb84b43b92e7870092360b0" hidden="1">#REF!</definedName>
    <definedName name="_RIV73a1a4c2c6264778acd1a7f7c2d1939f" hidden="1">MDA_PercentOfRevenues_AvgDailyV!$4:$4</definedName>
    <definedName name="_RIV73a36cfa01ff475ea4caf8f5a11572fc" localSheetId="3" hidden="1">#REF!</definedName>
    <definedName name="_RIV73a36cfa01ff475ea4caf8f5a11572fc" localSheetId="4" hidden="1">#REF!</definedName>
    <definedName name="_RIV73a36cfa01ff475ea4caf8f5a11572fc" hidden="1">#REF!</definedName>
    <definedName name="_RIV73a48322b8e244fd93931d960d289766" hidden="1">Ex_AdjustedExpenses!$8:$8</definedName>
    <definedName name="_RIV73b81543091a4bb6969eda45769bc108" hidden="1">MDA_VarAndFixedRevbyFeeType!$23:$23</definedName>
    <definedName name="_RIV74050098acf94ff8ab163ddc79d69a4d" hidden="1">FS_ComprehensiveIncome!$24:$24</definedName>
    <definedName name="_RIV7406f706f6e44abba347caf0cb813490" hidden="1">FS_CashFlows!$48:$48</definedName>
    <definedName name="_RIV744c8c72540b47c3b100a2d71e41ad93" localSheetId="3" hidden="1">#REF!</definedName>
    <definedName name="_RIV744c8c72540b47c3b100a2d71e41ad93" localSheetId="4" hidden="1">#REF!</definedName>
    <definedName name="_RIV744c8c72540b47c3b100a2d71e41ad93" hidden="1">#REF!</definedName>
    <definedName name="_RIV7479ee5bd75d4b69a5d98ae909ac0be4" hidden="1">MDA_VarAndFixedRevbyAssetClass!$21:$21</definedName>
    <definedName name="_RIV7492c62c2399480591363ae62d612530" hidden="1">MDA_OperatingExp!$16:$16</definedName>
    <definedName name="_RIV74a6f8a26a344de3b42e60dc0ed6c935" localSheetId="3" hidden="1">#REF!</definedName>
    <definedName name="_RIV74a6f8a26a344de3b42e60dc0ed6c935" localSheetId="4" hidden="1">#REF!</definedName>
    <definedName name="_RIV74a6f8a26a344de3b42e60dc0ed6c935" hidden="1">#REF!</definedName>
    <definedName name="_RIV74abeb42145842de84ec885ff60ba020" localSheetId="3" hidden="1">#REF!</definedName>
    <definedName name="_RIV74abeb42145842de84ec885ff60ba020" localSheetId="4" hidden="1">#REF!</definedName>
    <definedName name="_RIV74abeb42145842de84ec885ff60ba020" hidden="1">#REF!</definedName>
    <definedName name="_RIV74ed22468b9742b79fdbff89209269ba" hidden="1">MDA_TotalRevenues!$37:$37</definedName>
    <definedName name="_RIV74fb362fd421441999a7ca182334e7bf" hidden="1">Note_NCI_OwnershipChange!$7:$7</definedName>
    <definedName name="_RIV74fbc1ab1c484cc38fc789787e3ac161" hidden="1">Notes_Business_InfoRegardingRev!$10:$10</definedName>
    <definedName name="_RIV7507e0713caa4e37898986f6d7623e1a" hidden="1">Ex_QuarterlyTradeVolume!$3:$3</definedName>
    <definedName name="_RIV752656adf97240c09650853d414c3bfd" hidden="1">Notes_Capital_Regulatory!$I:$I</definedName>
    <definedName name="_RIV752a722981e04579a634767f951a73fe" localSheetId="3" hidden="1">#REF!</definedName>
    <definedName name="_RIV752a722981e04579a634767f951a73fe" localSheetId="4" hidden="1">#REF!</definedName>
    <definedName name="_RIV752a722981e04579a634767f951a73fe" hidden="1">#REF!</definedName>
    <definedName name="_RIV753b81d2aad546e9a2a0206ea7e8a343" hidden="1">Notes_FairValue_FinancialInstru!$10:$10</definedName>
    <definedName name="_RIV7545e8953c494e99a3d5db1cf15d64db" hidden="1">Notes_Revenue_Recognition!$10:$10</definedName>
    <definedName name="_RIV754bc3c2417f4c05ae46cad9f893a7fc" hidden="1">Notes_Capital_LiquidFinancialAs!$E:$E</definedName>
    <definedName name="_RIV7562febc317b462bbad5cdaa3337827e" localSheetId="3" hidden="1">#REF!</definedName>
    <definedName name="_RIV7562febc317b462bbad5cdaa3337827e" localSheetId="4" hidden="1">#REF!</definedName>
    <definedName name="_RIV7562febc317b462bbad5cdaa3337827e" hidden="1">#REF!</definedName>
    <definedName name="_RIV7574756bcd2c43d6915636b82216afb6" hidden="1">AssetClass_Variable_Fixed!$14:$14</definedName>
    <definedName name="_RIV757cf274ce5c4840bd48bc91b2d94cbf" localSheetId="3" hidden="1">#REF!</definedName>
    <definedName name="_RIV757cf274ce5c4840bd48bc91b2d94cbf" localSheetId="4" hidden="1">#REF!</definedName>
    <definedName name="_RIV757cf274ce5c4840bd48bc91b2d94cbf" hidden="1">#REF!</definedName>
    <definedName name="_RIV757f2d3352f846cb8e6e8e3957dcd57a" hidden="1">MDA_VarAndFixedRevbyAssetClass!$12:$12</definedName>
    <definedName name="_RIV75bba1569aa2448c92bb887ea9c407a6" localSheetId="3" hidden="1">'FS_FinancialCondition (with RP)'!$37:$37</definedName>
    <definedName name="_RIV75bba1569aa2448c92bb887ea9c407a6" localSheetId="4" hidden="1">#REF!</definedName>
    <definedName name="_RIV75bba1569aa2448c92bb887ea9c407a6" hidden="1">#REF!</definedName>
    <definedName name="_RIV75d7c3599ac7443785c16f702007f4a2" hidden="1">Notes_Share_ExpectedRecognition!$F:$F</definedName>
    <definedName name="_RIV75eadf10061c4a9db993cbe177a36c7b" hidden="1">Notes_Share_EquitySettledPRSUs!$G:$G</definedName>
    <definedName name="_RIV762651b3c09644a7ac04032f2ea0ecdf" localSheetId="3" hidden="1">#REF!</definedName>
    <definedName name="_RIV762651b3c09644a7ac04032f2ea0ecdf" localSheetId="4" hidden="1">#REF!</definedName>
    <definedName name="_RIV762651b3c09644a7ac04032f2ea0ecdf" hidden="1">#REF!</definedName>
    <definedName name="_RIV7642087d6cdd4a6495c0f88972d68a27" localSheetId="4" hidden="1">'FS_StatementsofIncome (with RP)'!$22:$22</definedName>
    <definedName name="_RIV7642087d6cdd4a6495c0f88972d68a27" hidden="1">FS_StatementsofIncome!$22:$22</definedName>
    <definedName name="_RIV7659dc7619bb4ef4a012f81002feed7d" hidden="1">Ex_QuarterlyTradeVolume!$G:$G</definedName>
    <definedName name="_RIV767b712551ae416e969bb424e0d43bbc" hidden="1">Notes_Share_EquitySettledPRSUs!$N:$N</definedName>
    <definedName name="_RIV769a8fe6e26b45dc83093507e57b7eca" localSheetId="3" hidden="1">#REF!</definedName>
    <definedName name="_RIV769a8fe6e26b45dc83093507e57b7eca" localSheetId="4" hidden="1">#REF!</definedName>
    <definedName name="_RIV769a8fe6e26b45dc83093507e57b7eca" hidden="1">#REF!</definedName>
    <definedName name="_RIV769ea17b10b841489262bd9223a93d5f" localSheetId="3" hidden="1">#REF!</definedName>
    <definedName name="_RIV769ea17b10b841489262bd9223a93d5f" localSheetId="4" hidden="1">#REF!</definedName>
    <definedName name="_RIV769ea17b10b841489262bd9223a93d5f" hidden="1">#REF!</definedName>
    <definedName name="_RIV76a73973cae741d9ba64c6e478bf7ff1" hidden="1">FS_CashFlows_Count!$H:$H</definedName>
    <definedName name="_RIV76ad74b33b9a4081a54db1e48ae90ec1" hidden="1">Note_NCI_TransfersToNCI!$4:$4</definedName>
    <definedName name="_RIV76b315569c7d4024aeab300b9a2cca1c" localSheetId="3" hidden="1">#REF!</definedName>
    <definedName name="_RIV76b315569c7d4024aeab300b9a2cca1c" localSheetId="4" hidden="1">#REF!</definedName>
    <definedName name="_RIV76b315569c7d4024aeab300b9a2cca1c" hidden="1">#REF!</definedName>
    <definedName name="_RIV76ca8038a196431d904057ae65027bb4" localSheetId="4" hidden="1">'FS_StatementsofIncome (with RP)'!$5:$5</definedName>
    <definedName name="_RIV76ca8038a196431d904057ae65027bb4" hidden="1">FS_StatementsofIncome!$5:$5</definedName>
    <definedName name="_RIV76d091901b114eefb31067a56c676c78" hidden="1">MDA_TotalRevenues!$16:$16</definedName>
    <definedName name="_RIV76d814cebdc64af3a9305c010318cd3f" hidden="1">Ex_EPSTable!$6:$6</definedName>
    <definedName name="_RIV7701042531134715b12ea93df853f5b6" localSheetId="3" hidden="1">#REF!</definedName>
    <definedName name="_RIV7701042531134715b12ea93df853f5b6" localSheetId="4" hidden="1">#REF!</definedName>
    <definedName name="_RIV7701042531134715b12ea93df853f5b6" hidden="1">#REF!</definedName>
    <definedName name="_RIV770323fc802e4800a84018828e98bb38" hidden="1">FS_CashFlows_Count!$9:$9</definedName>
    <definedName name="_RIV7705155ffe864655934e337f1ed149be" hidden="1">AssetClass_Variable_Fixed!$T:$T</definedName>
    <definedName name="_RIV770e762b7cd84b44aa063fb6c01c725b" hidden="1">'Ex_DilutedEPS-Pre&amp;Post'!$33:$33</definedName>
    <definedName name="_RIV77110a7ee65a44a7aa33c9be9c553e63" hidden="1">MDA_ReconAdjustedDilutedEPS!$L:$L</definedName>
    <definedName name="_RIV7711894823ea4a3da574e70c4bb674c6" hidden="1">Notes_Share_ExpectedRecognition!$B:$B</definedName>
    <definedName name="_RIV77251e7a81ef48939c9426ecab1b717d" hidden="1">#REF!</definedName>
    <definedName name="_RIV773ebb95e89f4480bea5bbf1829eaf85" hidden="1">FS_StatementsofIncome!$31:$31</definedName>
    <definedName name="_RIV774bd37e59f24b3a91a8e643adb213d0" hidden="1">MDA_ReconAdjustedEBITDA!$39:$39</definedName>
    <definedName name="_RIV77641eb01d424f58b408866fe3605d0a" hidden="1">MDA_VarAndFixedRevbyFeeType!$25:$25</definedName>
    <definedName name="_RIV77c458b70cac40789417fce0b5a7c352" localSheetId="3" hidden="1">#REF!</definedName>
    <definedName name="_RIV77c458b70cac40789417fce0b5a7c352" localSheetId="4" hidden="1">#REF!</definedName>
    <definedName name="_RIV77c458b70cac40789417fce0b5a7c352" hidden="1">#REF!</definedName>
    <definedName name="_RIV77e0f03baaa04aa1871259bed3052bce" hidden="1">Ex_EBITDAMargin!$3:$3</definedName>
    <definedName name="_RIV77e64f5e4d5d42ffacae2cf2c1d3ed63" hidden="1">MDA_ReconAdjustedEBITDA!$37:$37</definedName>
    <definedName name="_RIV77f41c82ddad4f6cb41e60cdee39cea3" hidden="1">MDA_ReconAdjustedDilutedEPS!$44:$44</definedName>
    <definedName name="_RIV77f7ab1be42b4524aec90f5f041abdbc" hidden="1">Notes_NetIncome_PerShare!$F:$F</definedName>
    <definedName name="_RIV7803c5b78733483a9b5d00524355e5e7" hidden="1">Ex_DilutedEPS!$E:$E</definedName>
    <definedName name="_RIV784243cdeba54ed0b068cad341475026" hidden="1">Ex_AdjustedEBITDA!$8:$8</definedName>
    <definedName name="_RIV78432bec8ec5497abbbe6d7cae632d6b" hidden="1">Notes_Business_ClientSector!$15:$15</definedName>
    <definedName name="_RIV784b02a8ea204d2a804aab92c7968225" localSheetId="3" hidden="1">#REF!</definedName>
    <definedName name="_RIV784b02a8ea204d2a804aab92c7968225" localSheetId="4" hidden="1">#REF!</definedName>
    <definedName name="_RIV784b02a8ea204d2a804aab92c7968225" hidden="1">#REF!</definedName>
    <definedName name="_RIV788461bf4e9541e7b7f4ae1bffbadcf6" hidden="1">'Ex_DilutedEPS-Pre&amp;Post'!$13:$13</definedName>
    <definedName name="_RIV7886985284e948e6a1181e57e713627e" localSheetId="3" hidden="1">#REF!</definedName>
    <definedName name="_RIV7886985284e948e6a1181e57e713627e" localSheetId="4" hidden="1">#REF!</definedName>
    <definedName name="_RIV7886985284e948e6a1181e57e713627e" hidden="1">#REF!</definedName>
    <definedName name="_RIV78b84bfd72284a108e46c951a837335c" localSheetId="3" hidden="1">#REF!</definedName>
    <definedName name="_RIV78b84bfd72284a108e46c951a837335c" localSheetId="4" hidden="1">#REF!</definedName>
    <definedName name="_RIV78b84bfd72284a108e46c951a837335c" hidden="1">#REF!</definedName>
    <definedName name="_RIV78bf6649c9f849e8bb98d6a079b42658" hidden="1">Notes_Shares_BeforeReOrg!$C:$C</definedName>
    <definedName name="_RIV78c118d932a946aa8689b15c104802d6" localSheetId="3" hidden="1">#REF!</definedName>
    <definedName name="_RIV78c118d932a946aa8689b15c104802d6" localSheetId="4" hidden="1">#REF!</definedName>
    <definedName name="_RIV78c118d932a946aa8689b15c104802d6" hidden="1">#REF!</definedName>
    <definedName name="_RIV78c1761e0d3b42fdba0c1781c9c2179e" localSheetId="3" hidden="1">#REF!</definedName>
    <definedName name="_RIV78c1761e0d3b42fdba0c1781c9c2179e" localSheetId="4" hidden="1">#REF!</definedName>
    <definedName name="_RIV78c1761e0d3b42fdba0c1781c9c2179e" hidden="1">#REF!</definedName>
    <definedName name="_RIV78eb4de3b5874869a2cfe4ba047da12e" hidden="1">Notes_Income_Taxes!$L:$L</definedName>
    <definedName name="_RIV78ee44d53a2f4ff4aba191dfb401b763" localSheetId="3" hidden="1">#REF!</definedName>
    <definedName name="_RIV78ee44d53a2f4ff4aba191dfb401b763" localSheetId="4" hidden="1">#REF!</definedName>
    <definedName name="_RIV78ee44d53a2f4ff4aba191dfb401b763" hidden="1">#REF!</definedName>
    <definedName name="_RIV793fd119fbd34a3b844ca1a9ab2a5738" hidden="1">Ex_FreeCashFlows!$B:$B</definedName>
    <definedName name="_RIV7942cec25c3e41a186c51db7337b8495" hidden="1">Notes_Operating_Lease!$G:$G</definedName>
    <definedName name="_RIV795a9d14595e4a23b074a5c006aca9f0" hidden="1">FS_ComprehensiveLoss!$30:$30</definedName>
    <definedName name="_RIV7987c0f869dc4163a4d84520816d7dd2" hidden="1">MDA_ReconAdjustedEBITDA!$35:$35</definedName>
    <definedName name="_RIV79956ee37e20430cb69aedbcb738f38d" localSheetId="3" hidden="1">#REF!</definedName>
    <definedName name="_RIV79956ee37e20430cb69aedbcb738f38d" localSheetId="4" hidden="1">#REF!</definedName>
    <definedName name="_RIV79956ee37e20430cb69aedbcb738f38d" hidden="1">#REF!</definedName>
    <definedName name="_RIV79994ffc2cae4ffba84c2cb09418ee16" hidden="1">FS_StatementsofIncome!$32:$32</definedName>
    <definedName name="_RIV79c82d23331e4d67a69ec49f8283ba79" hidden="1">Notes_Related_PartyTransactions!$31:$31</definedName>
    <definedName name="_RIV7a19a39a5bb04b848f77d3db790f15f4" hidden="1">MDA_ReconAdjustedEBITDA!$T:$T</definedName>
    <definedName name="_RIV7a29692d0ebe487ca16c8599b6c3c9fa" hidden="1">Notes_Intangible_Assets_AnnualF!$8:$8</definedName>
    <definedName name="_RIV7a391c6dea1f4e1b9c7ed101212ad5a8" hidden="1">AssetClass_Variable_Fixed!$M:$M</definedName>
    <definedName name="_RIV7a3b4b732c7c464c9942648031945b4d" hidden="1">FS_EquityStatement!$L:$L</definedName>
    <definedName name="_RIV7a6936293ec44a04a25ee2d06c186466" localSheetId="3" hidden="1">#REF!</definedName>
    <definedName name="_RIV7a6936293ec44a04a25ee2d06c186466" localSheetId="4" hidden="1">#REF!</definedName>
    <definedName name="_RIV7a6936293ec44a04a25ee2d06c186466" hidden="1">#REF!</definedName>
    <definedName name="_RIV7a7cc291a6404414a6c2a59ea9ee88f7" hidden="1">Notes_NetIncome_PerShare!$17:$17</definedName>
    <definedName name="_RIV7a81b1499b924d24bdba68d8c8dec963" localSheetId="3" hidden="1">#REF!</definedName>
    <definedName name="_RIV7a81b1499b924d24bdba68d8c8dec963" localSheetId="4" hidden="1">#REF!</definedName>
    <definedName name="_RIV7a81b1499b924d24bdba68d8c8dec963" hidden="1">#REF!</definedName>
    <definedName name="_RIV7a83e075e5884c7889c9d49a54d2e766" hidden="1">Ex_EPSTable!$N:$N</definedName>
    <definedName name="_RIV7aaea24d9eb349d8aebc9e865f90b897" hidden="1">MDA_VarAndFixedRevbyAssetClass!$26:$26</definedName>
    <definedName name="_RIV7abc6bcdc5d448b0b427830483b17779" localSheetId="3" hidden="1">#REF!</definedName>
    <definedName name="_RIV7abc6bcdc5d448b0b427830483b17779" localSheetId="4" hidden="1">#REF!</definedName>
    <definedName name="_RIV7abc6bcdc5d448b0b427830483b17779" hidden="1">#REF!</definedName>
    <definedName name="_RIV7ad6f5a287f24ac78b37da413dbc15ba" hidden="1">#REF!</definedName>
    <definedName name="_RIV7b0cbd1a56924dedad25c9bef767ef04" hidden="1">Notes_Share_EquitySettledPRSUs!$I:$I</definedName>
    <definedName name="_RIV7b4e333d483945cdb82c427a3218c592" hidden="1">FS_CashFlows!$28:$28</definedName>
    <definedName name="_RIV7b5b4889dcab4e378173bb9afc0666e3" hidden="1">MDA_VarAndFixedRevbyFeeType!$9:$9</definedName>
    <definedName name="_RIV7b62e62933f84ef7a08fb8e964b43232" hidden="1">#REF!</definedName>
    <definedName name="_RIV7b7db0a5b6574a23af7887e477cc9320" hidden="1">FS_EquityStatement!$12:$12</definedName>
    <definedName name="_RIV7b93714475a1453db5d87f7e1a9657ee" localSheetId="3" hidden="1">#REF!</definedName>
    <definedName name="_RIV7b93714475a1453db5d87f7e1a9657ee" localSheetId="4" hidden="1">#REF!</definedName>
    <definedName name="_RIV7b93714475a1453db5d87f7e1a9657ee" hidden="1">#REF!</definedName>
    <definedName name="_RIV7b97c3f4a05b434ca0c8b347bad3d944" hidden="1">Notes_Shares!$7:$7</definedName>
    <definedName name="_RIV7c7318bdd11347e1b2b6341eb4a888e3" hidden="1">Notes_Business_ClientSector!$N:$N</definedName>
    <definedName name="_RIV7c757ece40ec450a847892fad0e9ecd8" hidden="1">FS_CashFlows!$32:$32</definedName>
    <definedName name="_RIV7c89bf1bf58e4b839fc26f7d11819bde" hidden="1">MDA_GrossRevenuebyAssetClass!$12:$12</definedName>
    <definedName name="_RIV7ca0069a9b034fd3bb944ba7127ffcb7" localSheetId="3" hidden="1">#REF!</definedName>
    <definedName name="_RIV7ca0069a9b034fd3bb944ba7127ffcb7" localSheetId="4" hidden="1">#REF!</definedName>
    <definedName name="_RIV7ca0069a9b034fd3bb944ba7127ffcb7" hidden="1">#REF!</definedName>
    <definedName name="_RIV7cc7a54fad3140ada1c7afb825a78dd9" hidden="1">Notes_Related_PartyTransactions!$14:$14</definedName>
    <definedName name="_RIV7cfb47e362ae4297b03ec1fc477669a8" hidden="1">Ex_AverageVariable!$4:$4</definedName>
    <definedName name="_RIV7d213f7578cf4fde8d69af58fd76d6f1" hidden="1">Ex_IncomeStatement!$4:$4</definedName>
    <definedName name="_RIV7d293fb3f1914ce58e1a0fefd44d76c7" localSheetId="3" hidden="1">#REF!</definedName>
    <definedName name="_RIV7d293fb3f1914ce58e1a0fefd44d76c7" localSheetId="4" hidden="1">#REF!</definedName>
    <definedName name="_RIV7d293fb3f1914ce58e1a0fefd44d76c7" hidden="1">#REF!</definedName>
    <definedName name="_RIV7d4032356cc944c7a55cc5955ac12af3" hidden="1">Notes_Capital_LiquidFinancialAs!$10:$10</definedName>
    <definedName name="_RIV7d47c4b9987c40238f6b97c14cfb1122" localSheetId="3" hidden="1">#REF!</definedName>
    <definedName name="_RIV7d47c4b9987c40238f6b97c14cfb1122" localSheetId="4" hidden="1">#REF!</definedName>
    <definedName name="_RIV7d47c4b9987c40238f6b97c14cfb1122" hidden="1">#REF!</definedName>
    <definedName name="_RIV7d560b0f1b06419c99e206cfd1b428cb" hidden="1">Notes_Capital_Regulatory!$3:$3</definedName>
    <definedName name="_RIV7d6a05e19ae440dbacb3b56d8d80b24b" hidden="1">MDA_ResultsOfOperations!$14:$14</definedName>
    <definedName name="_RIV7d84e7334fac4622866bd9cb92f021a0" hidden="1">Note_NCI_OwnershipChange!$4:$4</definedName>
    <definedName name="_RIV7da332f0048f425399932f463b5630a1" localSheetId="3" hidden="1">#REF!</definedName>
    <definedName name="_RIV7da332f0048f425399932f463b5630a1" localSheetId="4" hidden="1">#REF!</definedName>
    <definedName name="_RIV7da332f0048f425399932f463b5630a1" hidden="1">#REF!</definedName>
    <definedName name="_RIV7db4ab401fe14ce2a427bb51f033e33b" localSheetId="3" hidden="1">#REF!</definedName>
    <definedName name="_RIV7db4ab401fe14ce2a427bb51f033e33b" localSheetId="4" hidden="1">#REF!</definedName>
    <definedName name="_RIV7db4ab401fe14ce2a427bb51f033e33b" hidden="1">#REF!</definedName>
    <definedName name="_RIV7dcdbd07687644d3a0b2cbd1beed3db0" hidden="1">Notes_Lease_Pmts!$4:$4</definedName>
    <definedName name="_RIV7dd3014b35794c1dae5eb6f59b5b4e44" hidden="1">Notes_NetIncome_PerShare!$26:$26</definedName>
    <definedName name="_RIV7dd87cbeddb846c4bfec4a73df18bcea" hidden="1">Notes_Income_Taxes!$10:$10</definedName>
    <definedName name="_RIV7e0a6963972b42c99febfd20ee45a295" localSheetId="4" hidden="1">'FS_StatementsofIncome (with RP)'!$19:$19</definedName>
    <definedName name="_RIV7e0a6963972b42c99febfd20ee45a295" hidden="1">FS_StatementsofIncome!$19:$19</definedName>
    <definedName name="_RIV7e11f0d1a820441fb36b5519fd335a8c" hidden="1">MDA_ResultsOfOperations!$36:$36</definedName>
    <definedName name="_RIV7e413bbe3f054e6e8bf324ae4005fe80" hidden="1">AssetClass_Variable_Fixed!$F:$F</definedName>
    <definedName name="_RIV7e48fd29b816440bafb7f49af6ec83c6" localSheetId="3" hidden="1">#REF!</definedName>
    <definedName name="_RIV7e48fd29b816440bafb7f49af6ec83c6" localSheetId="4" hidden="1">#REF!</definedName>
    <definedName name="_RIV7e48fd29b816440bafb7f49af6ec83c6" hidden="1">#REF!</definedName>
    <definedName name="_RIV7e90bd5708964867b5a284b88f27ae4e" hidden="1">#REF!</definedName>
    <definedName name="_RIV7ea2ef9b382d41db86bcdb2904d744f9" localSheetId="3" hidden="1">#REF!</definedName>
    <definedName name="_RIV7ea2ef9b382d41db86bcdb2904d744f9" localSheetId="4" hidden="1">#REF!</definedName>
    <definedName name="_RIV7ea2ef9b382d41db86bcdb2904d744f9" hidden="1">#REF!</definedName>
    <definedName name="_RIV7eaaed54dbff44009a43236eebabf735" hidden="1">Ex_IncomeStatement!$20:$20</definedName>
    <definedName name="_RIV7eadb2bed39b4e4bbc8dd55327bd914d" hidden="1">#REF!</definedName>
    <definedName name="_RIV7ec07a1b0b1940b79646fa7d21500f88" hidden="1">MDA_TotalRevenues!$39:$39</definedName>
    <definedName name="_RIV7f04374cca5b4dab96fa90b92be9427d" hidden="1">Notes_Income_Taxes!$7:$7</definedName>
    <definedName name="_RIV7f09b6b84f5d416eaafe14b000ddaaf8" localSheetId="3" hidden="1">#REF!</definedName>
    <definedName name="_RIV7f09b6b84f5d416eaafe14b000ddaaf8" localSheetId="4" hidden="1">#REF!</definedName>
    <definedName name="_RIV7f09b6b84f5d416eaafe14b000ddaaf8" hidden="1">#REF!</definedName>
    <definedName name="_RIV7f175bef2ab845cb9c15c05655ed7a41" hidden="1">FS_StatementsofIncome!$43:$43</definedName>
    <definedName name="_RIV7f38995f0bc94e96b8ca8fbb90d97daf" localSheetId="3" hidden="1">'FS_FinancialCondition (with RP)'!$11:$11</definedName>
    <definedName name="_RIV7f38995f0bc94e96b8ca8fbb90d97daf" hidden="1">FS_FinancialCondition!$11:$11</definedName>
    <definedName name="_RIV7f4defe922ee4fb091e70041943bb8b8" hidden="1">FS_CashFlows!$34:$34</definedName>
    <definedName name="_RIV7f55d7fb2567449fa92453e27c22c4d0" hidden="1">MDA_WorkingCapital!$9:$9</definedName>
    <definedName name="_RIV7fa793b5f31e4cbfbabce308282da281" hidden="1">Notes_Deferred_Revenue!$3:$3</definedName>
    <definedName name="_RIV7fd9da9ed83a4cbfb8b09f05d9cac338" hidden="1">MDA_VarAndFixedRevbyAssetClass!$H:$H</definedName>
    <definedName name="_RIV7fe01f04c89047788be64b3b8aec9d2b" hidden="1">MDA_VarAndFixedRevbyFeeType!$Y:$Y</definedName>
    <definedName name="_RIV7ff429b85b4243fd81344d5e6d7d7f72" hidden="1">FS_CashFlows!$17:$17</definedName>
    <definedName name="_RIV8007caeb94d2403f8b521d2bb2b84ea4" hidden="1">Notes_Intangible_Assets_AccuAmo!$T:$T</definedName>
    <definedName name="_RIV800934a575924ed59ddd40fc74fd1870" localSheetId="3" hidden="1">#REF!</definedName>
    <definedName name="_RIV800934a575924ed59ddd40fc74fd1870" localSheetId="4" hidden="1">#REF!</definedName>
    <definedName name="_RIV800934a575924ed59ddd40fc74fd1870" hidden="1">#REF!</definedName>
    <definedName name="_RIV8012ba794bc44a698456ba8ebcfcde39" hidden="1">Notes_NetIncome_PerShare!$K:$K</definedName>
    <definedName name="_RIV805d73347be34fec9eee5d4b116411e9" localSheetId="3" hidden="1">#REF!</definedName>
    <definedName name="_RIV805d73347be34fec9eee5d4b116411e9" localSheetId="4" hidden="1">#REF!</definedName>
    <definedName name="_RIV805d73347be34fec9eee5d4b116411e9" hidden="1">#REF!</definedName>
    <definedName name="_RIV805f6d34505b4cf7b02817e7367dd9d6" hidden="1">Notes_NetIncome_PerShare!$20:$20</definedName>
    <definedName name="_RIV80760e15238942f69832e1275f9bf1b1" hidden="1">MDA_PercentOfRevenues_AvgDailyV!$G:$G</definedName>
    <definedName name="_RIV8080177e4dd34b16a55b4b230a3ba7e2" hidden="1">Ex_EPSTable!$25:$25</definedName>
    <definedName name="_RIV808d9f5a0c974c75862dc2500b637db9" localSheetId="3" hidden="1">#REF!</definedName>
    <definedName name="_RIV808d9f5a0c974c75862dc2500b637db9" localSheetId="4" hidden="1">#REF!</definedName>
    <definedName name="_RIV808d9f5a0c974c75862dc2500b637db9" hidden="1">#REF!</definedName>
    <definedName name="_RIV80b46a3a3cf147b5babd60b6ae3092f1" hidden="1">#REF!</definedName>
    <definedName name="_RIV80b7acf33a4c48bea9adc7a33f85a8d8" hidden="1">#REF!</definedName>
    <definedName name="_RIV80ccfc8cc97946eaadacfb20d7b28b86" hidden="1">Note_NCI_TransfersToNCI!$5:$5</definedName>
    <definedName name="_RIV80d34e6cdcef434cbd7c43475a4ac44c" localSheetId="3" hidden="1">#REF!</definedName>
    <definedName name="_RIV80d34e6cdcef434cbd7c43475a4ac44c" localSheetId="4" hidden="1">#REF!</definedName>
    <definedName name="_RIV80d34e6cdcef434cbd7c43475a4ac44c" hidden="1">#REF!</definedName>
    <definedName name="_RIV80d67a13c8114d3f9413e2aeefe8f013" hidden="1">Notes_NetIncome_PerShare!$18:$18</definedName>
    <definedName name="_RIV80db2bad6d8847b1b663fe73cce7e066" hidden="1">Notes_Income_Taxes!$I:$I</definedName>
    <definedName name="_RIV8103e1a0ef4c4ff1b946e2cd01270fa3" localSheetId="3" hidden="1">#REF!</definedName>
    <definedName name="_RIV8103e1a0ef4c4ff1b946e2cd01270fa3" localSheetId="4" hidden="1">#REF!</definedName>
    <definedName name="_RIV8103e1a0ef4c4ff1b946e2cd01270fa3" hidden="1">#REF!</definedName>
    <definedName name="_RIV8107d6cafc68401795328dc78f98a54f" hidden="1">MDA_ReconAdjustedDilutedEPS!$32:$32</definedName>
    <definedName name="_RIV810e2ff57b6b4c03966481de27c5330c" hidden="1">MDA_VarAndFixedRevbyFeeType!$O:$O</definedName>
    <definedName name="_RIV81117e1d98604d09b24cdafb8c097809" hidden="1">Ex_AverageVariable!#REF!</definedName>
    <definedName name="_RIV8119a28715c248dd8fcf2620d1f1f082" hidden="1">#REF!</definedName>
    <definedName name="_RIV811a23a2c0834b98b093971314df4fe3" hidden="1">Notes_Operating_Lease!$6:$6</definedName>
    <definedName name="_RIV812fa5bd477b43069b1522b330d169e7" localSheetId="3" hidden="1">#REF!</definedName>
    <definedName name="_RIV812fa5bd477b43069b1522b330d169e7" localSheetId="4" hidden="1">#REF!</definedName>
    <definedName name="_RIV812fa5bd477b43069b1522b330d169e7" hidden="1">#REF!</definedName>
    <definedName name="_RIV8139b27697694516bb02d129ab39a8d0" hidden="1">FS_EquityStatement_PY!$16:$16</definedName>
    <definedName name="_RIV814882caea34457ab1111820196736cd" hidden="1">Notes_NetIncome_PerShare!$N:$N</definedName>
    <definedName name="_RIV8150fca4ce614186985e4360269baf1d" hidden="1">#REF!</definedName>
    <definedName name="_RIV815dbfc9675242b393c2ac0b0ac64f88" hidden="1">Note_NCI_OwnershipChange!$E:$E</definedName>
    <definedName name="_RIV816dd07beabd44dca872ddb42e67b9de" hidden="1">MDA_ReconAdjustedEBITDA!$6:$6</definedName>
    <definedName name="_RIV817ffe385b0245268c4131f6cd717354" hidden="1">MDA_PercentOfRevenues_Change!$K:$K</definedName>
    <definedName name="_RIV818c26fa817c4bb49005ef0e87156c71" hidden="1">Notes_Share_CashSettled!$7:$7</definedName>
    <definedName name="_RIV81c4b192fcc94b21a224cb06b2ca8d4e" localSheetId="3" hidden="1">#REF!</definedName>
    <definedName name="_RIV81c4b192fcc94b21a224cb06b2ca8d4e" localSheetId="4" hidden="1">#REF!</definedName>
    <definedName name="_RIV81c4b192fcc94b21a224cb06b2ca8d4e" hidden="1">#REF!</definedName>
    <definedName name="_RIV81c580ecfbfd43fbb5adab57bf2f7979" hidden="1">MDA_PercentOfRevenues_AvgDailyV!$18:$18</definedName>
    <definedName name="_RIV81df8398c63a4e29914c4ceed4008317" localSheetId="3" hidden="1">#REF!</definedName>
    <definedName name="_RIV81df8398c63a4e29914c4ceed4008317" localSheetId="4" hidden="1">#REF!</definedName>
    <definedName name="_RIV81df8398c63a4e29914c4ceed4008317" hidden="1">#REF!</definedName>
    <definedName name="_RIV81e9923d13684f4da78b0c819bcd3dc6" hidden="1">Ex_EPSTable!$8:$8</definedName>
    <definedName name="_RIV81f0c95d7bf34bff9f8032675e314fe6" hidden="1">MDA_ReconAdjustedDilutedEPS!$8:$8</definedName>
    <definedName name="_RIV820fc5b1bb394f2590791dcdd04e0ce0" hidden="1">FS_EquityStatement_PY!$10:$10</definedName>
    <definedName name="_RIV821c3b925ed74ea8bfc66d51fef717b6" hidden="1">MDA_ReconAdjustedEBITDA!$4:$4</definedName>
    <definedName name="_RIV8235819be5314867a4eb5920d228af00" localSheetId="3" hidden="1">#REF!</definedName>
    <definedName name="_RIV8235819be5314867a4eb5920d228af00" localSheetId="4" hidden="1">#REF!</definedName>
    <definedName name="_RIV8235819be5314867a4eb5920d228af00" hidden="1">#REF!</definedName>
    <definedName name="_RIV823f5697f7714dd4b5a5df49118ec483" hidden="1">MDA_CashFlows!$G:$G</definedName>
    <definedName name="_RIV82433108a776467e942dc127799c3b2e" localSheetId="3" hidden="1">#REF!</definedName>
    <definedName name="_RIV82433108a776467e942dc127799c3b2e" localSheetId="4" hidden="1">#REF!</definedName>
    <definedName name="_RIV82433108a776467e942dc127799c3b2e" hidden="1">#REF!</definedName>
    <definedName name="_RIV825bffdae860416ca1908f71ea211b4f" localSheetId="3" hidden="1">#REF!</definedName>
    <definedName name="_RIV825bffdae860416ca1908f71ea211b4f" localSheetId="4" hidden="1">#REF!</definedName>
    <definedName name="_RIV825bffdae860416ca1908f71ea211b4f" hidden="1">#REF!</definedName>
    <definedName name="_RIV8262bb5c3280488082f49763d6373d5b" hidden="1">Ex_FreeCashFlows!$10:$10</definedName>
    <definedName name="_RIV826d6faa020d481c9dc6c3cc21307f60" localSheetId="3" hidden="1">#REF!</definedName>
    <definedName name="_RIV826d6faa020d481c9dc6c3cc21307f60" localSheetId="4" hidden="1">#REF!</definedName>
    <definedName name="_RIV826d6faa020d481c9dc6c3cc21307f60" hidden="1">#REF!</definedName>
    <definedName name="_RIV8285aecbf3084fafbccb24fc894bb642" hidden="1">Ex_AverageVariable!#REF!</definedName>
    <definedName name="_RIV82c9dd6ab2d54892a1537019606c4631" localSheetId="3" hidden="1">#REF!</definedName>
    <definedName name="_RIV82c9dd6ab2d54892a1537019606c4631" localSheetId="4" hidden="1">#REF!</definedName>
    <definedName name="_RIV82c9dd6ab2d54892a1537019606c4631" hidden="1">#REF!</definedName>
    <definedName name="_RIV82d19ebc13b64691b0802028311e581c" localSheetId="3" hidden="1">'FS_FinancialCondition (with RP)'!$19:$19</definedName>
    <definedName name="_RIV82d19ebc13b64691b0802028311e581c" hidden="1">FS_FinancialCondition!$20:$20</definedName>
    <definedName name="_RIV82d431c3b71f4546b1cc562bc9578c04" hidden="1">Ex_IncomeStatement!$8:$8</definedName>
    <definedName name="_RIV82ea43db0bd8433ea011b111f94d1e07" hidden="1">Notes_Share_Employees!$7:$7</definedName>
    <definedName name="_RIV82f198d6575b492db524c8048e421164" localSheetId="3" hidden="1">#REF!</definedName>
    <definedName name="_RIV82f198d6575b492db524c8048e421164" localSheetId="4" hidden="1">#REF!</definedName>
    <definedName name="_RIV82f198d6575b492db524c8048e421164" hidden="1">#REF!</definedName>
    <definedName name="_RIV831daf5358da456fac628ab761911b85" hidden="1">MDA_ReconAdjustedDilutedEPS!$N:$N</definedName>
    <definedName name="_RIV83421906d40643b4b5f50ab047772941" localSheetId="3" hidden="1">#REF!</definedName>
    <definedName name="_RIV83421906d40643b4b5f50ab047772941" localSheetId="4" hidden="1">#REF!</definedName>
    <definedName name="_RIV83421906d40643b4b5f50ab047772941" hidden="1">#REF!</definedName>
    <definedName name="_RIV83431e2b3e744c2f9e69c9c0f0a2dbbc" hidden="1">MDA_VarAndFixedRevbyAssetClass!$25:$25</definedName>
    <definedName name="_RIV83465d4b240f464aa58d2d06d8f1ce6f" localSheetId="3" hidden="1">#REF!</definedName>
    <definedName name="_RIV83465d4b240f464aa58d2d06d8f1ce6f" localSheetId="4" hidden="1">#REF!</definedName>
    <definedName name="_RIV83465d4b240f464aa58d2d06d8f1ce6f" hidden="1">#REF!</definedName>
    <definedName name="_RIV835e1a4b2b53456cb4dc5042bba889f7" hidden="1">FS_ComprehensiveIncome!$12:$12</definedName>
    <definedName name="_RIV83659f1d0f434f028041458f8b7cc06b" hidden="1">Notes_NetIncome_PerShare!$29:$29</definedName>
    <definedName name="_RIV8372dd329b7e45e9bd90994fd396d4b6" hidden="1">FS_EquityStatement!$K:$K</definedName>
    <definedName name="_RIV8381ccfb1dd6470db6863b14f46ce2ff" hidden="1">MDA_GrossRevenuebyClientSector!$24:$24</definedName>
    <definedName name="_RIV8399c135ddbd4a0e8c2b476d33494912" localSheetId="4" hidden="1">'FS_StatementsofIncome (with RP)'!$27:$27</definedName>
    <definedName name="_RIV8399c135ddbd4a0e8c2b476d33494912" hidden="1">FS_StatementsofIncome!$27:$27</definedName>
    <definedName name="_RIV83aecc986258435a811a9194095e731b" hidden="1">MDA_ReconAdjustedEBITDA!$38:$38</definedName>
    <definedName name="_RIV83b513cfb2b741b48411a146afbe2f42" localSheetId="3" hidden="1">#REF!</definedName>
    <definedName name="_RIV83b513cfb2b741b48411a146afbe2f42" localSheetId="4" hidden="1">#REF!</definedName>
    <definedName name="_RIV83b513cfb2b741b48411a146afbe2f42" hidden="1">#REF!</definedName>
    <definedName name="_RIV83ce9388b61c4a59a9d9d60f8fefe0aa" localSheetId="3" hidden="1">#REF!</definedName>
    <definedName name="_RIV83ce9388b61c4a59a9d9d60f8fefe0aa" localSheetId="4" hidden="1">#REF!</definedName>
    <definedName name="_RIV83ce9388b61c4a59a9d9d60f8fefe0aa" hidden="1">#REF!</definedName>
    <definedName name="_RIV83de109a50bd4fc8a14ef99e2acb498f" hidden="1">Notes_Operating_Lease!$3:$3</definedName>
    <definedName name="_RIV83e71769d4a24a08b16e861357e9e82d" hidden="1">FS_CashFlows_Count!$E:$E</definedName>
    <definedName name="_RIV83ebd69b53d546319903c86417944042" hidden="1">FS_FinancialCondition!$44:$44</definedName>
    <definedName name="_RIV83ed935c153347f8955d8853b4ac9c97" hidden="1">Notes_Share_CashSettled!$C:$C</definedName>
    <definedName name="_RIV83ee0692125a48319141c6ed5a1cd721" hidden="1">MDA_PercentOfRevenues_Change!$I:$I</definedName>
    <definedName name="_RIV840bc2a2f9324d09b00f2ff4f249563e" hidden="1">MDA_TotalRevenues!$20:$20</definedName>
    <definedName name="_RIV8433ced3731d48028a991e267da39044" hidden="1">'Ex_DilutedEPS-Pre&amp;Post'!$6:$6</definedName>
    <definedName name="_RIV84375c3270d141fc8c9547f2b958a9f2" hidden="1">Notes_Share_EmployeeShares!$5:$5</definedName>
    <definedName name="_RIV847b436baf6d4464b7ff4484a22c0752" hidden="1">MDA_ReconciliationtoFreeCashFlo!$F:$F</definedName>
    <definedName name="_RIV8485c978bb734a56bb56ea6a3b9629f1" localSheetId="3" hidden="1">#REF!</definedName>
    <definedName name="_RIV8485c978bb734a56bb56ea6a3b9629f1" localSheetId="4" hidden="1">#REF!</definedName>
    <definedName name="_RIV8485c978bb734a56bb56ea6a3b9629f1" hidden="1">#REF!</definedName>
    <definedName name="_RIV84982c118da543d297c99416189f438f" hidden="1">#REF!</definedName>
    <definedName name="_RIV84b47b830c9d443d87614643051e4792" localSheetId="4" hidden="1">'FS_StatementsofIncome (with RP)'!$13:$13</definedName>
    <definedName name="_RIV84b47b830c9d443d87614643051e4792" hidden="1">FS_StatementsofIncome!$13:$13</definedName>
    <definedName name="_RIV84cb62450c454630aa14aedaa5c41995" localSheetId="3" hidden="1">'FS_FinancialCondition (with RP)'!$13:$13</definedName>
    <definedName name="_RIV84cb62450c454630aa14aedaa5c41995" hidden="1">FS_FinancialCondition!$13:$13</definedName>
    <definedName name="_RIV84ccfff0e64a47ac93b2ebfbb225289a" hidden="1">#REF!</definedName>
    <definedName name="_RIV84eb0c9a511c4913b7d6b47d33bd914d" hidden="1">Notes_Revenue_Recognition!$S:$S</definedName>
    <definedName name="_RIV851e2a6d5512472899c1b0f25e940f77" hidden="1">MDA_OperatingExp!$H:$H</definedName>
    <definedName name="_RIV8524335149af4046b904979e5ce52ca7" hidden="1">Notes_FairValue_FinancialInstru!$L:$L</definedName>
    <definedName name="_RIV856d638aaf37429b98a0c23fa53dca1c" hidden="1">MDA_ReconAdjustedEBITDA!$40:$40</definedName>
    <definedName name="_RIV85927e6dba9441b898bb688a6a91667b" localSheetId="3" hidden="1">#REF!</definedName>
    <definedName name="_RIV85927e6dba9441b898bb688a6a91667b" localSheetId="4" hidden="1">#REF!</definedName>
    <definedName name="_RIV85927e6dba9441b898bb688a6a91667b" hidden="1">#REF!</definedName>
    <definedName name="_RIV859bf755102944ca8c9bb33b075129e3" localSheetId="3" hidden="1">#REF!</definedName>
    <definedName name="_RIV859bf755102944ca8c9bb33b075129e3" localSheetId="4" hidden="1">#REF!</definedName>
    <definedName name="_RIV859bf755102944ca8c9bb33b075129e3" hidden="1">#REF!</definedName>
    <definedName name="_RIV8612489e3e3e49deb6f83dbf7f788463" hidden="1">Ex_EPSTable!$C:$C</definedName>
    <definedName name="_RIV861280de47134799a4bec736d12a79d3" hidden="1">MDA_ReconAdjustedDilutedEPS!$12:$12</definedName>
    <definedName name="_RIV862565ccfdf247b6ad747f6968d6b5b0" hidden="1">Note_NCI_TransfersToNCI!$13:$13</definedName>
    <definedName name="_RIV862973c9fe544af2b83ff604e02e2641" hidden="1">MDA_ResultsOfOperations!$H:$H</definedName>
    <definedName name="_RIV864053bdf17f47ada5f0cb81e32c7602" hidden="1">Notes_Related_PartyTransactions!$27:$27</definedName>
    <definedName name="_RIV8651c0970a8b473dacc6352aeaf2e30f" hidden="1">Notes_Share_Employees!$G:$G</definedName>
    <definedName name="_RIV865f01acd3894422b1747821600fbb2b" hidden="1">FS_EquityStatement_PY!$F:$F</definedName>
    <definedName name="_RIV866235079617417a8d5131a5eb0257ef" localSheetId="3" hidden="1">#REF!</definedName>
    <definedName name="_RIV866235079617417a8d5131a5eb0257ef" localSheetId="4" hidden="1">#REF!</definedName>
    <definedName name="_RIV866235079617417a8d5131a5eb0257ef" hidden="1">#REF!</definedName>
    <definedName name="_RIV867524ff49d343b996ba5b62aa61d216" hidden="1">Notes_Business_ClientSector!$4:$4</definedName>
    <definedName name="_RIV867e7f815cd544629a1f4bffe9935542" hidden="1">FS_EquityStatement!$I:$I</definedName>
    <definedName name="_RIV86bbb45167d94d488390e384b8b8c842" hidden="1">Notes_Share_BlackScholesModel!$E:$E</definedName>
    <definedName name="_RIV86ecb50a9a6242a4a89c466c48d103f9" localSheetId="3" hidden="1">#REF!</definedName>
    <definedName name="_RIV86ecb50a9a6242a4a89c466c48d103f9" localSheetId="4" hidden="1">#REF!</definedName>
    <definedName name="_RIV86ecb50a9a6242a4a89c466c48d103f9" hidden="1">#REF!</definedName>
    <definedName name="_RIV86efd0b27dbf4e87b28ee826394deb64" hidden="1">MDA_ResultsOfOperations!$12:$12</definedName>
    <definedName name="_RIV86f3ff8462634eb6b723f766be0dd829" hidden="1">Note_NCI_OwnershipChange!$D:$D</definedName>
    <definedName name="_RIV871a4ba96d2847b1b79836de72f0a007" hidden="1">MDA_ReconAdjustedDilutedEPS!$T:$T</definedName>
    <definedName name="_RIV873864be1fbb44bdab9d16c1e48bdd2f" hidden="1">#REF!</definedName>
    <definedName name="_RIV8738b42d918e4fe7b85a32f7ca5d42b9" localSheetId="3" hidden="1">#REF!</definedName>
    <definedName name="_RIV8738b42d918e4fe7b85a32f7ca5d42b9" localSheetId="4" hidden="1">#REF!</definedName>
    <definedName name="_RIV8738b42d918e4fe7b85a32f7ca5d42b9" hidden="1">#REF!</definedName>
    <definedName name="_RIV873d77f1fa75402bab1cbc88e6c36bfd" localSheetId="3" hidden="1">#REF!</definedName>
    <definedName name="_RIV873d77f1fa75402bab1cbc88e6c36bfd" localSheetId="4" hidden="1">#REF!</definedName>
    <definedName name="_RIV873d77f1fa75402bab1cbc88e6c36bfd" hidden="1">#REF!</definedName>
    <definedName name="_RIV87422beef0494d25a8f27d4062ea5d9b" hidden="1">MDA_ReconciliationtoFreeCashFlo!$13:$13</definedName>
    <definedName name="_RIV874cfee6abe54f7dbbfea272fd270da4" hidden="1">Notes_Capital_Regulatory!$5:$5</definedName>
    <definedName name="_RIV87625a5d0eeb4004a8ede69031c8606a" localSheetId="3" hidden="1">#REF!</definedName>
    <definedName name="_RIV87625a5d0eeb4004a8ede69031c8606a" localSheetId="4" hidden="1">#REF!</definedName>
    <definedName name="_RIV87625a5d0eeb4004a8ede69031c8606a" hidden="1">#REF!</definedName>
    <definedName name="_RIV87b83a7d4f31422b9a7efe4c1d923a3e" hidden="1">MDA_ReconciliationtoFreeCashFlo!$E:$E</definedName>
    <definedName name="_RIV87cb9811ac704440a789651709d5e6d1" hidden="1">MDA_WorkingCapital!$B:$B</definedName>
    <definedName name="_RIV87cc7c19c86c48b2883c23fba0eea84c" localSheetId="3" hidden="1">#REF!</definedName>
    <definedName name="_RIV87cc7c19c86c48b2883c23fba0eea84c" localSheetId="4" hidden="1">#REF!</definedName>
    <definedName name="_RIV87cc7c19c86c48b2883c23fba0eea84c" hidden="1">#REF!</definedName>
    <definedName name="_RIV87ee92b8d2824e53ae4bb3310b90b57c" hidden="1">MDA_VarAndFixedRevbyAssetClass!$T:$T</definedName>
    <definedName name="_RIV88212bf5b0324284a837d6601636df0f" hidden="1">Notes_Business_ClientSector!$14:$14</definedName>
    <definedName name="_RIV88222bfc2950409aabeb58cb222b1f18" hidden="1">MDA_PercentOfRevenues_Change!$A:$A</definedName>
    <definedName name="_RIV88290a5eb3b54883b86eb8de8a80c831" localSheetId="3" hidden="1">#REF!</definedName>
    <definedName name="_RIV88290a5eb3b54883b86eb8de8a80c831" localSheetId="4" hidden="1">#REF!</definedName>
    <definedName name="_RIV88290a5eb3b54883b86eb8de8a80c831" hidden="1">#REF!</definedName>
    <definedName name="_RIV883f13f86a26442eb9ef4ad777662a90" hidden="1">FS_CashFlows_Count!$B:$B</definedName>
    <definedName name="_RIV8846e5be606c489f9394d6348fcb619a" hidden="1">#REF!</definedName>
    <definedName name="_RIV884f7e36113c4fd1b8cc74001df80d2a" localSheetId="3" hidden="1">#REF!</definedName>
    <definedName name="_RIV884f7e36113c4fd1b8cc74001df80d2a" localSheetId="4" hidden="1">#REF!</definedName>
    <definedName name="_RIV884f7e36113c4fd1b8cc74001df80d2a" hidden="1">#REF!</definedName>
    <definedName name="_RIV885990a3c44c495282615c764e492c1d" hidden="1">Notes_Share_CashSettled!$9:$9</definedName>
    <definedName name="_RIV8865c29a121f47b69b15be1fd1cbea14" hidden="1">Notes_Income_Taxes!$9:$9</definedName>
    <definedName name="_RIV887ff5966a9844b394031927219e03ae" hidden="1">Ex_EPSTable!$M:$M</definedName>
    <definedName name="_RIV888836131a1641e8b1f3837d8c3c45cc" hidden="1">FS_CashFlows_Count!$F:$F</definedName>
    <definedName name="_RIV88aeeb761dcd4005afe0a4d0435c317b" hidden="1">Notes_Share_CashSettled!$F:$F</definedName>
    <definedName name="_RIV88cafb15e01d4280a236e5ab151a6692" hidden="1">MDA_GrossRevenuesByGeography!$I:$I</definedName>
    <definedName name="_RIV88cb2426e285493e9222bd0e5afaefc0" hidden="1">Notes_SubsequentEvents!$D:$D</definedName>
    <definedName name="_RIV88ce49fd8dcb48cbb74756d5e9ce9d11" hidden="1">MDA_ReconAdjustedEBITDA!$31:$31</definedName>
    <definedName name="_RIV88dc5698889f44369f927b36321f3fb6" hidden="1">Notes_Capital_Regulatory!$C:$C</definedName>
    <definedName name="_RIV88e214c3b5c74688a03dd5a8377f110a" hidden="1">MDA_WorkingCapital!$F:$F</definedName>
    <definedName name="_RIV88e8f4709ac0400ab150487edf82a757" hidden="1">Notes_Business_ClientSector!$7:$7</definedName>
    <definedName name="_RIV8929478a97054f82b1a270f8a63e39af" hidden="1">MDA_PercentOfRevenues_Change!$J:$J</definedName>
    <definedName name="_RIV893b746e3f4c4ae3a82bb6fdf853e5bb" hidden="1">Ex_EBITDAMargin!$C:$C</definedName>
    <definedName name="_RIV8945fec91bc34eed801363ef1d50cce8" localSheetId="3" hidden="1">#REF!</definedName>
    <definedName name="_RIV8945fec91bc34eed801363ef1d50cce8" localSheetId="4" hidden="1">#REF!</definedName>
    <definedName name="_RIV8945fec91bc34eed801363ef1d50cce8" hidden="1">#REF!</definedName>
    <definedName name="_RIV896e929b5f644f578865316163e8a5b8" hidden="1">Notes_Weighted_Average_Lease!$D:$D</definedName>
    <definedName name="_RIV897a062826f3496f803ace3c358e48fd" hidden="1">Notes_Income_Taxes!$E:$E</definedName>
    <definedName name="_RIV899f2700a61d4763a42e69ba88ad2bb1" hidden="1">Ex_FreeCashFlows!$4:$4</definedName>
    <definedName name="_RIV89b8530a3d274225807a5b7c19d14f88" hidden="1">MDA_VarAndFixedRevbyFeeType!$K:$K</definedName>
    <definedName name="_RIV8a15a7d63622489896ff8e193a97a0b4" localSheetId="3" hidden="1">#REF!</definedName>
    <definedName name="_RIV8a15a7d63622489896ff8e193a97a0b4" localSheetId="4" hidden="1">#REF!</definedName>
    <definedName name="_RIV8a15a7d63622489896ff8e193a97a0b4" hidden="1">#REF!</definedName>
    <definedName name="_RIV8a162ec3d71d485793370cc4b88b30a8" hidden="1">MDA_OperatingExp!$4:$4</definedName>
    <definedName name="_RIV8a3b2db43e534232856b4d60469a2862" hidden="1">Notes_Share_Options!$D:$D</definedName>
    <definedName name="_RIV8a55909afe71438f82c4368de82ead41" hidden="1">MDA_GrossRevenuesByGeography!$M:$M</definedName>
    <definedName name="_RIV8a6114ec2eb446d0b55df3f7a14cac95" localSheetId="3" hidden="1">#REF!</definedName>
    <definedName name="_RIV8a6114ec2eb446d0b55df3f7a14cac95" localSheetId="4" hidden="1">#REF!</definedName>
    <definedName name="_RIV8a6114ec2eb446d0b55df3f7a14cac95" hidden="1">#REF!</definedName>
    <definedName name="_RIV8a6cbe5633944eb4910a88c25b3dcd6b" localSheetId="3" hidden="1">#REF!</definedName>
    <definedName name="_RIV8a6cbe5633944eb4910a88c25b3dcd6b" localSheetId="4" hidden="1">#REF!</definedName>
    <definedName name="_RIV8a6cbe5633944eb4910a88c25b3dcd6b" hidden="1">#REF!</definedName>
    <definedName name="_RIV8a705de209c64d99bbf6d432356d2680" hidden="1">#REF!</definedName>
    <definedName name="_RIV8ad57321383c49c7a773854e40c41368" localSheetId="3" hidden="1">#REF!</definedName>
    <definedName name="_RIV8ad57321383c49c7a773854e40c41368" localSheetId="4" hidden="1">#REF!</definedName>
    <definedName name="_RIV8ad57321383c49c7a773854e40c41368" hidden="1">#REF!</definedName>
    <definedName name="_RIV8b131a955a1248ec89fcb4467b4f5e4e" hidden="1">Notes_Minimum_Lease!$9:$9</definedName>
    <definedName name="_RIV8b1eea620f444da4ae237125bbe8d41d" hidden="1">MDA_ReconAdjustedEBITDA!$8:$8</definedName>
    <definedName name="_RIV8b34bfbe15c74d56b60f509d2a5ae5b7" hidden="1">MDA_ResultsOfOperations!$9:$9</definedName>
    <definedName name="_RIV8b60d3bf377d47528a54a799644886c3" hidden="1">Notes_Related_PartyTransactions!$6:$6</definedName>
    <definedName name="_RIV8b668f06c16e484fb10895c9528dac02" hidden="1">AssetClass_Variable_Fixed!$R:$R</definedName>
    <definedName name="_RIV8b679868dd5a4a16bb38fc114bc92213" hidden="1">Ex_AverageVariable!$H:$H</definedName>
    <definedName name="_RIV8b8ae0e013604242a5dfa31098736c72" hidden="1">Notes_Intangible_Assets_AccuAmo!$F:$F</definedName>
    <definedName name="_RIV8ba5175f843a4e6fb8a3539d49a14205" hidden="1">Notes_Related_PartyTransactions!$F:$F</definedName>
    <definedName name="_RIV8bb6aa54b6324ba0904bfa73def4d06b" localSheetId="3" hidden="1">#REF!</definedName>
    <definedName name="_RIV8bb6aa54b6324ba0904bfa73def4d06b" localSheetId="4" hidden="1">#REF!</definedName>
    <definedName name="_RIV8bb6aa54b6324ba0904bfa73def4d06b" hidden="1">#REF!</definedName>
    <definedName name="_RIV8bd169b8e9ff4211a49106efc9aba59c" hidden="1">MDA_GrossRevenuebyClientSector!$M:$M</definedName>
    <definedName name="_RIV8bdcaa4df55342b582a171ef71313597" hidden="1">MDA_PercentOfRevenues_AvgDailyV!$17:$17</definedName>
    <definedName name="_RIV8c092814e59c4944932457496705ba46" hidden="1">Notes_Revenue_Recognition!$F:$F</definedName>
    <definedName name="_RIV8c171dbdbf464009a5212a1a3ec40222" hidden="1">AssetClass_Variable_Fixed!$C:$C</definedName>
    <definedName name="_RIV8c1fd49c19114cc9a0a1cffda24a5313" localSheetId="3" hidden="1">#REF!</definedName>
    <definedName name="_RIV8c1fd49c19114cc9a0a1cffda24a5313" localSheetId="4" hidden="1">#REF!</definedName>
    <definedName name="_RIV8c1fd49c19114cc9a0a1cffda24a5313" hidden="1">#REF!</definedName>
    <definedName name="_RIV8c3523013dc849ee8702faa5d9503421" hidden="1">Notes_NetIncome_PerShare!$45:$45</definedName>
    <definedName name="_RIV8c355fa843f648a28af2c0e0b1a503ca" hidden="1">Notes_Business_InfoRegarding!$D:$D</definedName>
    <definedName name="_RIV8c3e1c3034bb400e85ee4e5c6c193be7" hidden="1">FS_CashFlows!$20:$20</definedName>
    <definedName name="_RIV8c3f4edf2dc542528eb7a1a363152cc5" localSheetId="3" hidden="1">#REF!</definedName>
    <definedName name="_RIV8c3f4edf2dc542528eb7a1a363152cc5" localSheetId="4" hidden="1">#REF!</definedName>
    <definedName name="_RIV8c3f4edf2dc542528eb7a1a363152cc5" hidden="1">#REF!</definedName>
    <definedName name="_RIV8c8ae6ef0d9647ec893a43c680009e0c" hidden="1">#REF!</definedName>
    <definedName name="_RIV8cbe7c361eaf48a78c46d40baa609fba" hidden="1">Ex_IncomeStatement!$25:$25</definedName>
    <definedName name="_RIV8cc378ef24a3491e85d34d9a34e99abf" hidden="1">Notes_NetIncome_PerShare!$28:$28</definedName>
    <definedName name="_RIV8cee2370e60847f897c0b46d5c2ebe99" hidden="1">MDA_CashFlows!$4:$4</definedName>
    <definedName name="_RIV8d0beda84d474e0a9c74d80623ee27a8" localSheetId="3" hidden="1">#REF!</definedName>
    <definedName name="_RIV8d0beda84d474e0a9c74d80623ee27a8" localSheetId="4" hidden="1">#REF!</definedName>
    <definedName name="_RIV8d0beda84d474e0a9c74d80623ee27a8" hidden="1">#REF!</definedName>
    <definedName name="_RIV8d4cf91b5fd544cebb42275eeffc1ec9" hidden="1">#REF!</definedName>
    <definedName name="_RIV8d64e25034404e5ea96b53e2f84a9b73" localSheetId="3" hidden="1">#REF!</definedName>
    <definedName name="_RIV8d64e25034404e5ea96b53e2f84a9b73" localSheetId="4" hidden="1">#REF!</definedName>
    <definedName name="_RIV8d64e25034404e5ea96b53e2f84a9b73" hidden="1">#REF!</definedName>
    <definedName name="_RIV8d763f50d9d34b5d8a582d33c537b6aa" hidden="1">Notes_Business_InfoRegardingRev!$E:$E</definedName>
    <definedName name="_RIV8d9b4a4040ce466f97a9cc5a881bb5a0" hidden="1">Ex_AdjustedEBITDA!$4:$4</definedName>
    <definedName name="_RIV8dafaeee585242c5bfc0795680c7e299" hidden="1">FS_EquityStatement_PY!$7:$7</definedName>
    <definedName name="_RIV8dc01d95ff6b4442b61dc4fe069f3d1c" hidden="1">Ex_IncomeStatement!$17:$17</definedName>
    <definedName name="_RIV8dcedb6e52994fbcb256d2e437d0571a" localSheetId="3" hidden="1">#REF!</definedName>
    <definedName name="_RIV8dcedb6e52994fbcb256d2e437d0571a" localSheetId="4" hidden="1">#REF!</definedName>
    <definedName name="_RIV8dcedb6e52994fbcb256d2e437d0571a" hidden="1">#REF!</definedName>
    <definedName name="_RIV8dd697f73f1b486383028aab3854bc6e" hidden="1">MDA_OperatingExp!$K:$K</definedName>
    <definedName name="_RIV8ddf66b43a624451b7470effbd7a3e04" hidden="1">Notes_Income_Taxes!$D:$D</definedName>
    <definedName name="_RIV8de0c5ff65b74b22a92429ba4ac2ed2a" hidden="1">MDA_OperatingExp!$9:$9</definedName>
    <definedName name="_RIV8dfff9c1ff54482f960253e4ae3e8732" hidden="1">MDA_ReconAdjustedDilutedEPS!$H:$H</definedName>
    <definedName name="_RIV8e083103bd38421289581ef7dbb6a72d" localSheetId="3" hidden="1">#REF!</definedName>
    <definedName name="_RIV8e083103bd38421289581ef7dbb6a72d" localSheetId="4" hidden="1">#REF!</definedName>
    <definedName name="_RIV8e083103bd38421289581ef7dbb6a72d" hidden="1">#REF!</definedName>
    <definedName name="_RIV8e096f10b4e44e5b9da3a59bfdf5b81d" hidden="1">FS_CashFlows!$15:$15</definedName>
    <definedName name="_RIV8e0d318ae55d462882a2a502d370de35" hidden="1">MDA_ReconAdjustedDilutedEPS!$A:$A</definedName>
    <definedName name="_RIV8e0d5cb19ca64c2894ad0b800809a24b" hidden="1">Ex_IncomeStatement!$29:$29</definedName>
    <definedName name="_RIV8e1ee789810246b694e88d98daa8b4b0" hidden="1">MDA_ResultsOfOperations!$11:$11</definedName>
    <definedName name="_RIV8e1f9408f2d0486aba0654b8437da674" hidden="1">MDA_GrossRevenuebyClientSector!$30:$30</definedName>
    <definedName name="_RIV8e35dc3c0ef34cfca85588818ccc6a2e" hidden="1">FS_FinancialCondition!$40:$40</definedName>
    <definedName name="_RIV8e53cd85a42245a88424d2bf2bd09618" hidden="1">MDA_WorkingCapital!$7:$7</definedName>
    <definedName name="_RIV8e54ce78b02c471dad03a9a4e4086829" hidden="1">Ex_DilutedEPS!$M:$M</definedName>
    <definedName name="_RIV8e585c2899bd41a695bdf65780a06a73" hidden="1">Notes_Capital_LiquidFinancialAs!$L:$L</definedName>
    <definedName name="_RIV8e5e76f5c2664863b6da47943c6cb220" hidden="1">Ex_QuarterlyTradeVolume!#REF!</definedName>
    <definedName name="_RIV8e6838855b4f4025a98af7ec0ab76a8b" localSheetId="3" hidden="1">#REF!</definedName>
    <definedName name="_RIV8e6838855b4f4025a98af7ec0ab76a8b" localSheetId="4" hidden="1">#REF!</definedName>
    <definedName name="_RIV8e6838855b4f4025a98af7ec0ab76a8b" hidden="1">#REF!</definedName>
    <definedName name="_RIV8eb985ad928b435dadf59eae7f43a55d" hidden="1">MDA_ReconAdjustedDilutedEPS!$11:$11</definedName>
    <definedName name="_RIV8ecde47d209e4041ae6baf8667a71355" hidden="1">#REF!</definedName>
    <definedName name="_RIV8ed354d2ff1b49caae520039e2cda3cb" hidden="1">MDA_GrossRevenuebyClientSector!$K:$K</definedName>
    <definedName name="_RIV8ef3e01011fd46b4b67b8f537031b36a" localSheetId="3" hidden="1">#REF!</definedName>
    <definedName name="_RIV8ef3e01011fd46b4b67b8f537031b36a" localSheetId="4" hidden="1">#REF!</definedName>
    <definedName name="_RIV8ef3e01011fd46b4b67b8f537031b36a" hidden="1">#REF!</definedName>
    <definedName name="_RIV8ef87ebc7ed247d7b1e60c2b7c873b32" hidden="1">MDA_ReconciliationtoFreeCashFlo!$H:$H</definedName>
    <definedName name="_RIV8ef93e2da1bf4120a67dc46583fb7d76" hidden="1">Ex_EPSTable!$E:$E</definedName>
    <definedName name="_RIV8f27f3215d0d431ea0a94d4882052a68" localSheetId="3" hidden="1">#REF!</definedName>
    <definedName name="_RIV8f27f3215d0d431ea0a94d4882052a68" localSheetId="4" hidden="1">#REF!</definedName>
    <definedName name="_RIV8f27f3215d0d431ea0a94d4882052a68" hidden="1">#REF!</definedName>
    <definedName name="_RIV8f664095954b452bb540f0c80be261fb" hidden="1">Ex_AverageVariable!$D:$D</definedName>
    <definedName name="_RIV8f6b5048900c4707b425906ec2db7cc2" hidden="1">Note_NCI_TransfersToNCI!$8:$8</definedName>
    <definedName name="_RIV8fa54eb83c4c47c481b1e41a1c83c45c" localSheetId="3" hidden="1">#REF!</definedName>
    <definedName name="_RIV8fa54eb83c4c47c481b1e41a1c83c45c" localSheetId="4" hidden="1">#REF!</definedName>
    <definedName name="_RIV8fa54eb83c4c47c481b1e41a1c83c45c" hidden="1">#REF!</definedName>
    <definedName name="_RIV8faebaa811c24db9a48f015a45b0c91c" hidden="1">FS_FinancialCondition!$18:$18</definedName>
    <definedName name="_RIV8fe7c504f5414105b7c1b4fc08bc856e" hidden="1">FS_CashFlows_Count!$4:$4</definedName>
    <definedName name="_RIV9011f51e51314517b8f94d3882def569" hidden="1">FS_ComprehensiveIncome!$17:$17</definedName>
    <definedName name="_RIV901e1a36f04846e0be4615b090c4f5c1" hidden="1">FS_CashFlows!$52:$52</definedName>
    <definedName name="_RIV90256c4f9a1f4842aaa92c555450250b" hidden="1">FS_EquityStatement!$W:$W</definedName>
    <definedName name="_RIV903e28c05ab442299c8cfddd6ba5ca65" hidden="1">MDA_OperatingExp!$E:$E</definedName>
    <definedName name="_RIV904f6c3263144db39f412eb90f04f480" localSheetId="3" hidden="1">#REF!</definedName>
    <definedName name="_RIV904f6c3263144db39f412eb90f04f480" localSheetId="4" hidden="1">#REF!</definedName>
    <definedName name="_RIV904f6c3263144db39f412eb90f04f480" hidden="1">#REF!</definedName>
    <definedName name="_RIV9051d1f2022543189c54970a590201b3" hidden="1">AssetClass_Variable_Fixed!$15:$15</definedName>
    <definedName name="_RIV906bae362a224cbab539ddbf18a07235" hidden="1">MDA_ReconAdjustedEBITDA!$33:$33</definedName>
    <definedName name="_RIV908ecbdb445b47b8a1ecb8eb4e5cfcd3" hidden="1">MDA_ReconAdjustedDilutedEPS!$R:$R</definedName>
    <definedName name="_RIV90996d7f704945a8a87d4aab2eca327b" hidden="1">MDA_ResultsOfOperations!$8:$8</definedName>
    <definedName name="_RIV90ff31b7e15843e2a89a958b12524f23" localSheetId="3" hidden="1">#REF!</definedName>
    <definedName name="_RIV90ff31b7e15843e2a89a958b12524f23" localSheetId="4" hidden="1">#REF!</definedName>
    <definedName name="_RIV90ff31b7e15843e2a89a958b12524f23" hidden="1">#REF!</definedName>
    <definedName name="_RIV90ffe88f3cc043c7b7d361ed85b87323" hidden="1">MDA_OperatingExp!$10:$10</definedName>
    <definedName name="_RIV91092aa0568042b4a1e1d82457b4b76f" hidden="1">Notes_Capital_Regulatory!$13:$13</definedName>
    <definedName name="_RIV910df31c107e4ac49a1ba5e10f5c0c7b" hidden="1">Notes_Share_ExpectedRecognition!$D:$D</definedName>
    <definedName name="_RIV9110741736ea469d929a6b31d8bdb45c" hidden="1">Ex_EBITDAMargin!$K:$K</definedName>
    <definedName name="_RIV915dbb6276614e6aa87dd5840243c078" hidden="1">MDA_GrossRevenuebyClientSector!$20:$20</definedName>
    <definedName name="_RIV915fb2da856448efa2fc16199ed22bc3" hidden="1">Notes_Share_Options!$M:$M</definedName>
    <definedName name="_RIV918830653b3f456188998195b51a508f" localSheetId="4" hidden="1">'FS_StatementsofIncome (with RP)'!$E:$E</definedName>
    <definedName name="_RIV918830653b3f456188998195b51a508f" hidden="1">FS_StatementsofIncome!$E:$E</definedName>
    <definedName name="_RIV91a8583a2a074870830579a818e19644" localSheetId="3" hidden="1">#REF!</definedName>
    <definedName name="_RIV91a8583a2a074870830579a818e19644" localSheetId="4" hidden="1">#REF!</definedName>
    <definedName name="_RIV91a8583a2a074870830579a818e19644" hidden="1">#REF!</definedName>
    <definedName name="_RIV91e2eb9d4087453d818c272b6ee270b9" hidden="1">MDA_VarAndFixedRevbyFeeType!$F:$F</definedName>
    <definedName name="_RIV9200afe6eafe4af5bc6bcf6fb5c22b92" localSheetId="3" hidden="1">#REF!</definedName>
    <definedName name="_RIV9200afe6eafe4af5bc6bcf6fb5c22b92" localSheetId="4" hidden="1">#REF!</definedName>
    <definedName name="_RIV9200afe6eafe4af5bc6bcf6fb5c22b92" hidden="1">#REF!</definedName>
    <definedName name="_RIV92337e0848004140b75cc545e8379c3b" hidden="1">Ex_IncomeStatement!$21:$21</definedName>
    <definedName name="_RIV925b17971dd04203bbb0034bc3fd0c40" localSheetId="3" hidden="1">#REF!</definedName>
    <definedName name="_RIV925b17971dd04203bbb0034bc3fd0c40" localSheetId="4" hidden="1">#REF!</definedName>
    <definedName name="_RIV925b17971dd04203bbb0034bc3fd0c40" hidden="1">#REF!</definedName>
    <definedName name="_RIV928a206232d94f13a9c4128353f06a23" hidden="1">Notes_Minimum_Lease!$3:$3</definedName>
    <definedName name="_RIV928f92944c73491dbf1fc9835a598ed0" localSheetId="4" hidden="1">'FS_StatementsofIncome (with RP)'!$16:$16</definedName>
    <definedName name="_RIV928f92944c73491dbf1fc9835a598ed0" hidden="1">FS_StatementsofIncome!$16:$16</definedName>
    <definedName name="_RIV9294a78d08c94c3e8aebfc8334ab3fd0" localSheetId="3" hidden="1">#REF!</definedName>
    <definedName name="_RIV9294a78d08c94c3e8aebfc8334ab3fd0" localSheetId="4" hidden="1">#REF!</definedName>
    <definedName name="_RIV9294a78d08c94c3e8aebfc8334ab3fd0" hidden="1">#REF!</definedName>
    <definedName name="_RIV92e0fe80497743cc9bf69e2049bffd0c" localSheetId="3" hidden="1">'FS_FinancialCondition (with RP)'!$30:$30</definedName>
    <definedName name="_RIV92e0fe80497743cc9bf69e2049bffd0c" hidden="1">FS_FinancialCondition!$31:$31</definedName>
    <definedName name="_RIV92e15b47d405415aa4d96fb03368fd2a" hidden="1">#REF!</definedName>
    <definedName name="_RIV92f27148588f4b25832dff640bab8b71" hidden="1">#REF!</definedName>
    <definedName name="_RIV9333d6c6b5d24cd5be78900b13b22099" hidden="1">MDA_TotalRevenues!$D:$D</definedName>
    <definedName name="_RIV937a87a517404ef79c4601dc5bec8d1f" localSheetId="3" hidden="1">#REF!</definedName>
    <definedName name="_RIV937a87a517404ef79c4601dc5bec8d1f" localSheetId="4" hidden="1">#REF!</definedName>
    <definedName name="_RIV937a87a517404ef79c4601dc5bec8d1f" hidden="1">#REF!</definedName>
    <definedName name="_RIV93914d3eff3c45aeac3165bce65e95e5" hidden="1">Notes_Intangible_Assets_AccuAmo!$5:$5</definedName>
    <definedName name="_RIV93a50d6b6a3f4881bed9bbe99eca4265" localSheetId="3" hidden="1">#REF!</definedName>
    <definedName name="_RIV93a50d6b6a3f4881bed9bbe99eca4265" localSheetId="4" hidden="1">#REF!</definedName>
    <definedName name="_RIV93a50d6b6a3f4881bed9bbe99eca4265" hidden="1">#REF!</definedName>
    <definedName name="_RIV93aa32f698d34aa39a967c935150aa97" hidden="1">FS_ComprehensiveIncome!$16:$16</definedName>
    <definedName name="_RIV93abdc303e8c4873b2e10253f066b816" localSheetId="3" hidden="1">#REF!</definedName>
    <definedName name="_RIV93abdc303e8c4873b2e10253f066b816" localSheetId="4" hidden="1">#REF!</definedName>
    <definedName name="_RIV93abdc303e8c4873b2e10253f066b816" hidden="1">#REF!</definedName>
    <definedName name="_RIV93b082e537044f94bd136908e3021dc1" localSheetId="3" hidden="1">#REF!</definedName>
    <definedName name="_RIV93b082e537044f94bd136908e3021dc1" localSheetId="4" hidden="1">#REF!</definedName>
    <definedName name="_RIV93b082e537044f94bd136908e3021dc1" hidden="1">#REF!</definedName>
    <definedName name="_RIV93c97e9be4f241499371a1f124382160" localSheetId="3" hidden="1">#REF!</definedName>
    <definedName name="_RIV93c97e9be4f241499371a1f124382160" localSheetId="4" hidden="1">#REF!</definedName>
    <definedName name="_RIV93c97e9be4f241499371a1f124382160" hidden="1">#REF!</definedName>
    <definedName name="_RIV93d308590033423fb021ea89fd8f34ed" hidden="1">Notes_Revenue_Recognition!$A:$A</definedName>
    <definedName name="_RIV93df48918baf44d4b0265854b6091c06" hidden="1">AssetClass_Variable_Fixed!$W:$W</definedName>
    <definedName name="_RIV93e825b25fc1496091dd90d023b35505" hidden="1">Ex_EBITDAMargin!$J:$J</definedName>
    <definedName name="_RIV93f0970d78ea48bb9222277223e17dd5" localSheetId="3" hidden="1">#REF!</definedName>
    <definedName name="_RIV93f0970d78ea48bb9222277223e17dd5" localSheetId="4" hidden="1">#REF!</definedName>
    <definedName name="_RIV93f0970d78ea48bb9222277223e17dd5" hidden="1">#REF!</definedName>
    <definedName name="_RIV94301ba519cc44e9aa8ad12f3f6329b0" hidden="1">MDA_TotalRevenues!$40:$40</definedName>
    <definedName name="_RIV9442de5de22e4e8097c08afbcfe604ca" hidden="1">Ex_EPSTable!$14:$14</definedName>
    <definedName name="_RIV945e166aa0784560b8353465cdf48f69" hidden="1">Notes_Income_Taxes!$M:$M</definedName>
    <definedName name="_RIV9478e24b93154216a3a4f2afeb1ca766" hidden="1">Notes_Share_BlackScholesModel!$4:$4</definedName>
    <definedName name="_RIV949c578f083340cab473f1ae1d258f90" hidden="1">MDA_TotalRevenues!$33:$33</definedName>
    <definedName name="_RIV94a387b308714cd1a205007abd79ed98" hidden="1">Notes_Share_ExpectedRecognition!$H:$H</definedName>
    <definedName name="_RIV94d47811efe84af7ae5c5efd90bb30a9" localSheetId="3" hidden="1">#REF!</definedName>
    <definedName name="_RIV94d47811efe84af7ae5c5efd90bb30a9" localSheetId="4" hidden="1">#REF!</definedName>
    <definedName name="_RIV94d47811efe84af7ae5c5efd90bb30a9" hidden="1">#REF!</definedName>
    <definedName name="_RIV94f4061156b24c518ff02f5160e0cbed" hidden="1">#REF!</definedName>
    <definedName name="_RIV950173ad9a7047718d2304344c7ff225" hidden="1">Ex_EPSTable!$A:$A</definedName>
    <definedName name="_RIV9532dcaa39964d78b8890f8fda114afc" hidden="1">AssetClass_Variable_Fixed!$L:$L</definedName>
    <definedName name="_RIV954ac935adc94086b56edee31cb39397" localSheetId="3" hidden="1">#REF!</definedName>
    <definedName name="_RIV954ac935adc94086b56edee31cb39397" localSheetId="4" hidden="1">#REF!</definedName>
    <definedName name="_RIV954ac935adc94086b56edee31cb39397" hidden="1">#REF!</definedName>
    <definedName name="_RIV95564304984b46798fb2fbb4819711d1" hidden="1">Ex_EPSTable!$18:$18</definedName>
    <definedName name="_RIV958648dbcd3a4ebb858b25a32b5d1fff" hidden="1">Ex_EBITDAMargin!$O:$O</definedName>
    <definedName name="_RIV958afe2dd95e49cf9b01ede47885f574" localSheetId="3" hidden="1">#REF!</definedName>
    <definedName name="_RIV958afe2dd95e49cf9b01ede47885f574" localSheetId="4" hidden="1">#REF!</definedName>
    <definedName name="_RIV958afe2dd95e49cf9b01ede47885f574" hidden="1">#REF!</definedName>
    <definedName name="_RIV958cd9e6cd39463a87dc5d1c064efd36" hidden="1">MDA_PercentOfRevenues_Change!$19:$19</definedName>
    <definedName name="_RIV95b147a41d3448ed9121c014503b1de8" localSheetId="3" hidden="1">'FS_FinancialCondition (with RP)'!$29:$29</definedName>
    <definedName name="_RIV95b147a41d3448ed9121c014503b1de8" hidden="1">FS_FinancialCondition!$30:$30</definedName>
    <definedName name="_RIV95d1a1f2edc9413491eb99a52b690f59" localSheetId="4" hidden="1">'FS_StatementsofIncome (with RP)'!$L:$L</definedName>
    <definedName name="_RIV95d1a1f2edc9413491eb99a52b690f59" hidden="1">FS_StatementsofIncome!$L:$L</definedName>
    <definedName name="_RIV95db4072ba6d4ba199a0dd12e0f00b28" hidden="1">Notes_Revenue_Recognition!$R:$R</definedName>
    <definedName name="_RIV95fbb0c4b5e34ebdbd8e6fff14e487ed" localSheetId="3" hidden="1">#REF!</definedName>
    <definedName name="_RIV95fbb0c4b5e34ebdbd8e6fff14e487ed" localSheetId="4" hidden="1">#REF!</definedName>
    <definedName name="_RIV95fbb0c4b5e34ebdbd8e6fff14e487ed" hidden="1">#REF!</definedName>
    <definedName name="_RIV95ff06808e7a40bdadf6216172afe4bf" hidden="1">Notes_Revenue_Recognition!$I:$I</definedName>
    <definedName name="_RIV9604293d4e884eb39e881f17d63feea2" localSheetId="3" hidden="1">#REF!</definedName>
    <definedName name="_RIV9604293d4e884eb39e881f17d63feea2" localSheetId="4" hidden="1">#REF!</definedName>
    <definedName name="_RIV9604293d4e884eb39e881f17d63feea2" hidden="1">#REF!</definedName>
    <definedName name="_RIV962a36eb18f84625b57f32ee41846c6b" hidden="1">MDA_ResultsOfOperations!$B:$B</definedName>
    <definedName name="_RIV96c659bb908b4d3daa2c9ce5fbed1200" localSheetId="3" hidden="1">#REF!</definedName>
    <definedName name="_RIV96c659bb908b4d3daa2c9ce5fbed1200" localSheetId="4" hidden="1">#REF!</definedName>
    <definedName name="_RIV96c659bb908b4d3daa2c9ce5fbed1200" hidden="1">#REF!</definedName>
    <definedName name="_RIV96d04759d0944ab79ef11f07e00e433b" hidden="1">FS_EquityStatement!$19:$19</definedName>
    <definedName name="_RIV96d395619d694c9597ca659ee44019d7" hidden="1">MDA_GrossRevenuesByGeography!$11:$11</definedName>
    <definedName name="_RIV96d89fab94324b0b813fddb5795943d5" hidden="1">Notes_Related_PartyTransactions!$I:$I</definedName>
    <definedName name="_RIV96e857da585e49d99f9748ca3809a812" hidden="1">AssetClass_Variable_Fixed!$7:$7</definedName>
    <definedName name="_RIV9702ddbbabed4f0c88c26e8706a375b9" hidden="1">MDA_ReconAdjustedEBITDA!$17:$17</definedName>
    <definedName name="_RIV9703cacec82148d2aca81efc2dd29af3" hidden="1">MDA_ReconAdjustedEBITDA!$16:$16</definedName>
    <definedName name="_RIV97275a2be4244bdcb3830dd79d5bda9b" localSheetId="3" hidden="1">#REF!</definedName>
    <definedName name="_RIV97275a2be4244bdcb3830dd79d5bda9b" localSheetId="4" hidden="1">#REF!</definedName>
    <definedName name="_RIV97275a2be4244bdcb3830dd79d5bda9b" hidden="1">#REF!</definedName>
    <definedName name="_RIV9728eac7b8dc432588d934b472bf9795" hidden="1">Ex_AverageVariable!$G:$G</definedName>
    <definedName name="_RIV97539cd7bbf44d69af4c4330ea105c8d" hidden="1">Ex_AdjustedExpenses!$J:$J</definedName>
    <definedName name="_RIV9791612d83a04a85b568d7c5ba95bbf6" localSheetId="3" hidden="1">#REF!</definedName>
    <definedName name="_RIV9791612d83a04a85b568d7c5ba95bbf6" localSheetId="4" hidden="1">#REF!</definedName>
    <definedName name="_RIV9791612d83a04a85b568d7c5ba95bbf6" hidden="1">#REF!</definedName>
    <definedName name="_RIV97996fbe2f91403598fac9df6c63ee3d" hidden="1">Ex_EBITDAMargin!$17:$17</definedName>
    <definedName name="_RIV97a4a335f9b8494ca89541ef77a8451d" localSheetId="3" hidden="1">#REF!</definedName>
    <definedName name="_RIV97a4a335f9b8494ca89541ef77a8451d" localSheetId="4" hidden="1">#REF!</definedName>
    <definedName name="_RIV97a4a335f9b8494ca89541ef77a8451d" hidden="1">#REF!</definedName>
    <definedName name="_RIV97aab42a58f84d0ca51cc9e55292664e" hidden="1">FS_EquityStatement_PY!$9:$9</definedName>
    <definedName name="_RIV97adfcef5c04412db92369f4847a1f41" localSheetId="3" hidden="1">#REF!</definedName>
    <definedName name="_RIV97adfcef5c04412db92369f4847a1f41" localSheetId="4" hidden="1">#REF!</definedName>
    <definedName name="_RIV97adfcef5c04412db92369f4847a1f41" hidden="1">#REF!</definedName>
    <definedName name="_RIV97d1d2f9dc3041898db2b79628673aa9" localSheetId="3" hidden="1">#REF!</definedName>
    <definedName name="_RIV97d1d2f9dc3041898db2b79628673aa9" localSheetId="4" hidden="1">#REF!</definedName>
    <definedName name="_RIV97d1d2f9dc3041898db2b79628673aa9" hidden="1">#REF!</definedName>
    <definedName name="_RIV97e3ca8c681040b594a68a7a26625f81" hidden="1">FS_ComprehensiveIncome!$A:$A</definedName>
    <definedName name="_RIV97e94a48a85046e192cd8ad2d630548c" hidden="1">#REF!</definedName>
    <definedName name="_RIV97e992ea2a0b4901b3b795273a5b6f3d" hidden="1">FS_CashFlows_Count!$8:$8</definedName>
    <definedName name="_RIV980c98ccadc64257aa1425dae7cc1df4" hidden="1">MDA_GrossRevenuebyAssetClass!$4:$4</definedName>
    <definedName name="_RIV9827fb66c74a49148c30315191f410a5" hidden="1">Ex_QuarterlyTradeVolume!$7:$7</definedName>
    <definedName name="_RIV983324a13a4f4cc08124d60d26a7dbfc" hidden="1">MDA_ResultsOfOperations!$F:$F</definedName>
    <definedName name="_RIV989db9acdc7b44a68c3135ff503201ad" hidden="1">MDA_ReconAdjustedEBITDA!$10:$10</definedName>
    <definedName name="_RIV98af76f61ba4477391f4e39c579c815e" hidden="1">MDA_TotalRevenues!$7:$7</definedName>
    <definedName name="_RIV98f59bc56e944128bd2cf6cea6f52b24" hidden="1">Notes_NetIncome_PerShare!$8:$8</definedName>
    <definedName name="_RIV98fe495e7b40407e9d72127335d89a47" localSheetId="3" hidden="1">#REF!</definedName>
    <definedName name="_RIV98fe495e7b40407e9d72127335d89a47" localSheetId="4" hidden="1">#REF!</definedName>
    <definedName name="_RIV98fe495e7b40407e9d72127335d89a47" hidden="1">#REF!</definedName>
    <definedName name="_RIV9934ef4a0fab46bebde80f58320a58d3" hidden="1">FS_EquityStatement!$R:$R</definedName>
    <definedName name="_RIV9949d6e8f6b34aa88eea699ddf612b30" hidden="1">Notes_Business_InfoRegarding!$F:$F</definedName>
    <definedName name="_RIV9958f7455e234495bef4c7480a797e18" hidden="1">MDA_GrossRevenuebyAssetClass!$31:$31</definedName>
    <definedName name="_RIV995f8c2991c440f38ab1a7438053ce5c" hidden="1">MDA_ReconAdjustedEBITDA!$12:$12</definedName>
    <definedName name="_RIV999dcee0c3f44afd87f1c472abb09ce7" localSheetId="3" hidden="1">#REF!</definedName>
    <definedName name="_RIV999dcee0c3f44afd87f1c472abb09ce7" localSheetId="4" hidden="1">#REF!</definedName>
    <definedName name="_RIV999dcee0c3f44afd87f1c472abb09ce7" hidden="1">#REF!</definedName>
    <definedName name="_RIV99b5bd16382e491594f94ff04f8e98c7" hidden="1">FS_EquityStatement!$Q:$Q</definedName>
    <definedName name="_RIV99dc6e7e8a3a4a71b4081f9756882934" hidden="1">MDA_TotalRevenues!$B:$B</definedName>
    <definedName name="_RIV9a1d985577c446e28d285f305d09854b" localSheetId="3" hidden="1">#REF!</definedName>
    <definedName name="_RIV9a1d985577c446e28d285f305d09854b" localSheetId="4" hidden="1">#REF!</definedName>
    <definedName name="_RIV9a1d985577c446e28d285f305d09854b" hidden="1">#REF!</definedName>
    <definedName name="_RIV9a37ebbe8e0f4df68a513dbb13fc6cbe" hidden="1">FS_CashFlows!$A:$A</definedName>
    <definedName name="_RIV9a4cc8bf93874fb6afba9d038c3c8e4a" hidden="1">FS_CashFlows!$27:$27</definedName>
    <definedName name="_RIV9a75f3bb13534cf9b6bb9d05acf9ba45" hidden="1">AssetClass_Variable_Fixed!$3:$3</definedName>
    <definedName name="_RIV9a8cb1c71e994d12b19d83866b02c0c5" hidden="1">Notes_Capital_Regulatory!$E:$E</definedName>
    <definedName name="_RIV9a8cdb3a9f1e4c1ca77de15f7c3e8a92" hidden="1">FS_FinancialCondition!$46:$46</definedName>
    <definedName name="_RIV9aa163219cfe407b8c069d09371b5b82" localSheetId="3" hidden="1">#REF!</definedName>
    <definedName name="_RIV9aa163219cfe407b8c069d09371b5b82" localSheetId="4" hidden="1">#REF!</definedName>
    <definedName name="_RIV9aa163219cfe407b8c069d09371b5b82" hidden="1">#REF!</definedName>
    <definedName name="_RIV9aa29cadffad490293c74717c19ec6b8" hidden="1">MDA_ReconAdjustedDilutedEPS!$43:$43</definedName>
    <definedName name="_RIV9ad56c3e9ebb43848e5717e54f054fb8" hidden="1">Ex_DilutedEPS!$18:$18</definedName>
    <definedName name="_RIV9ae2072937e146b1a6b65dab7c16fe65" hidden="1">Notes_Business_InfoRegarding!$G:$G</definedName>
    <definedName name="_RIV9aed522a55eb469c82d937fef51dd569" localSheetId="3" hidden="1">#REF!</definedName>
    <definedName name="_RIV9aed522a55eb469c82d937fef51dd569" localSheetId="4" hidden="1">#REF!</definedName>
    <definedName name="_RIV9aed522a55eb469c82d937fef51dd569" hidden="1">#REF!</definedName>
    <definedName name="_RIV9aeddc80f7a1425b85a302b31b7e96e6" hidden="1">FS_ComprehensiveLoss!$5:$5</definedName>
    <definedName name="_RIV9b12e3719cda42eea0177731c48eb6fd" hidden="1">Notes_Related_PartyTransactions!$11:$11</definedName>
    <definedName name="_RIV9b31dbc2a5b14650a50a0c7fc41cfeca" localSheetId="3" hidden="1">#REF!</definedName>
    <definedName name="_RIV9b31dbc2a5b14650a50a0c7fc41cfeca" localSheetId="4" hidden="1">#REF!</definedName>
    <definedName name="_RIV9b31dbc2a5b14650a50a0c7fc41cfeca" hidden="1">#REF!</definedName>
    <definedName name="_RIV9b88b63a168d4829909399b333cde045" hidden="1">#REF!</definedName>
    <definedName name="_RIV9b8c54766df544fdbddb0d7d7da8c603" hidden="1">Notes_SubsequentEvents!$H:$H</definedName>
    <definedName name="_RIV9bb1828492694f428626c42f05353fa3" hidden="1">FS_CashFlows!$D:$D</definedName>
    <definedName name="_RIV9befb926a52b4e26bb6618b631b4a2fe" hidden="1">MDA_VarAndFixedRevbyAssetClass!$K:$K</definedName>
    <definedName name="_RIV9c051c882b344cf9a3189bfdc71d528c" hidden="1">MDA_ResultsOfOperations!$M:$M</definedName>
    <definedName name="_RIV9c38f540332d4a9094fe862ab32cf065" localSheetId="3" hidden="1">#REF!</definedName>
    <definedName name="_RIV9c38f540332d4a9094fe862ab32cf065" localSheetId="4" hidden="1">#REF!</definedName>
    <definedName name="_RIV9c38f540332d4a9094fe862ab32cf065" hidden="1">#REF!</definedName>
    <definedName name="_RIV9c3b1b2fe7ed41d68642ec1c2923dc81" localSheetId="3" hidden="1">'FS_FinancialCondition (with RP)'!$25:$25</definedName>
    <definedName name="_RIV9c3b1b2fe7ed41d68642ec1c2923dc81" hidden="1">FS_FinancialCondition!$26:$26</definedName>
    <definedName name="_RIV9c3dc16705df41e190db0f828b2a6c89" hidden="1">#REF!</definedName>
    <definedName name="_RIV9c6c1f84effc45b7a6548f31853b66d2" localSheetId="3" hidden="1">#REF!</definedName>
    <definedName name="_RIV9c6c1f84effc45b7a6548f31853b66d2" localSheetId="4" hidden="1">#REF!</definedName>
    <definedName name="_RIV9c6c1f84effc45b7a6548f31853b66d2" hidden="1">#REF!</definedName>
    <definedName name="_RIV9c77e37ce9904cfb8ad7b2b602e73600" hidden="1">MDA_PercentOfRevenues_AvgDailyV!$D:$D</definedName>
    <definedName name="_RIV9c9b5ecf382f4adea9a5e7a1371b098f" localSheetId="3" hidden="1">#REF!</definedName>
    <definedName name="_RIV9c9b5ecf382f4adea9a5e7a1371b098f" localSheetId="4" hidden="1">#REF!</definedName>
    <definedName name="_RIV9c9b5ecf382f4adea9a5e7a1371b098f" hidden="1">#REF!</definedName>
    <definedName name="_RIV9c9dc878a1524f0281a43e9a00b3138c" localSheetId="3" hidden="1">#REF!</definedName>
    <definedName name="_RIV9c9dc878a1524f0281a43e9a00b3138c" localSheetId="4" hidden="1">#REF!</definedName>
    <definedName name="_RIV9c9dc878a1524f0281a43e9a00b3138c" hidden="1">#REF!</definedName>
    <definedName name="_RIV9cbda820f2744315a877f5650050d7c7" hidden="1">MDA_ReconciliationtoFreeCashFlo!$8:$8</definedName>
    <definedName name="_RIV9cd4cf63d40b44a2ad7182640367a1fe" localSheetId="3" hidden="1">#REF!</definedName>
    <definedName name="_RIV9cd4cf63d40b44a2ad7182640367a1fe" localSheetId="4" hidden="1">#REF!</definedName>
    <definedName name="_RIV9cd4cf63d40b44a2ad7182640367a1fe" hidden="1">#REF!</definedName>
    <definedName name="_RIV9d0e2236ea094026beb18dfd773a1bc4" hidden="1">FS_StatementsofIncome!$34:$34</definedName>
    <definedName name="_RIV9d1bcb481a014e69bd443a7a7768c1c6" hidden="1">Notes_Revenue_Recognition!$W:$W</definedName>
    <definedName name="_RIV9d3de0bb35684012ab616e9f7f023289" hidden="1">MDA_PercentOfRevenues_Change!$C:$C</definedName>
    <definedName name="_RIV9d6bb96cf4a548e791bca2896a8e1c38" hidden="1">#REF!</definedName>
    <definedName name="_RIV9d7a9cf357ea4a9b9bd8720e04b78a5a" hidden="1">MDA_VarAndFixedRevbyFeeType!$11:$11</definedName>
    <definedName name="_RIV9d7ca7ed9e29432585582aaf7bf5f23c" hidden="1">MDA_WorkingCapital!$16:$16</definedName>
    <definedName name="_RIV9dd63a602e084dd3a986068359f58520" hidden="1">Notes_Related_PartyTransactions!$C:$C</definedName>
    <definedName name="_RIV9de2feefd28245a69bab043a2ec294b5" localSheetId="3" hidden="1">#REF!</definedName>
    <definedName name="_RIV9de2feefd28245a69bab043a2ec294b5" localSheetId="4" hidden="1">#REF!</definedName>
    <definedName name="_RIV9de2feefd28245a69bab043a2ec294b5" hidden="1">#REF!</definedName>
    <definedName name="_RIV9de8adf016ed47c2b5849748c2f18ab2" hidden="1">Notes_Income_Taxes!$B:$B</definedName>
    <definedName name="_RIV9df1925659d2411b8c7651bb7db41248" localSheetId="3" hidden="1">#REF!</definedName>
    <definedName name="_RIV9df1925659d2411b8c7651bb7db41248" localSheetId="4" hidden="1">#REF!</definedName>
    <definedName name="_RIV9df1925659d2411b8c7651bb7db41248" hidden="1">#REF!</definedName>
    <definedName name="_RIV9e01969df4ec4b949f6cdc71c7a454cf" localSheetId="3" hidden="1">#REF!</definedName>
    <definedName name="_RIV9e01969df4ec4b949f6cdc71c7a454cf" localSheetId="4" hidden="1">#REF!</definedName>
    <definedName name="_RIV9e01969df4ec4b949f6cdc71c7a454cf" hidden="1">#REF!</definedName>
    <definedName name="_RIV9e3311c1624c43ddbf9d16b01062ed00" hidden="1">MDA_TotalRevenues!$15:$15</definedName>
    <definedName name="_RIV9e3725abca564f96ad6b5d702abac0be" hidden="1">Notes_Business_InfoRegardingRev!$6:$6</definedName>
    <definedName name="_RIV9e512fe3fd1b4719a70a0758be9c9c51" hidden="1">MDA_GrossRevenuebyClientSector!$23:$23</definedName>
    <definedName name="_RIV9e723eae65cc425698c7caac0e7eea3c" hidden="1">'Ex_DilutedEPS-Pre&amp;Post'!$26:$26</definedName>
    <definedName name="_RIV9e7976d9cdde4888ac5191d630de9b75" localSheetId="3" hidden="1">#REF!</definedName>
    <definedName name="_RIV9e7976d9cdde4888ac5191d630de9b75" localSheetId="4" hidden="1">#REF!</definedName>
    <definedName name="_RIV9e7976d9cdde4888ac5191d630de9b75" hidden="1">#REF!</definedName>
    <definedName name="_RIV9e86015668c044cab6dbe4e3a8bbaa7a" localSheetId="3" hidden="1">#REF!</definedName>
    <definedName name="_RIV9e86015668c044cab6dbe4e3a8bbaa7a" localSheetId="4" hidden="1">#REF!</definedName>
    <definedName name="_RIV9e86015668c044cab6dbe4e3a8bbaa7a" hidden="1">#REF!</definedName>
    <definedName name="_RIV9ed1a45280e24eb285c9ba4a61ace2dc" localSheetId="3" hidden="1">#REF!</definedName>
    <definedName name="_RIV9ed1a45280e24eb285c9ba4a61ace2dc" localSheetId="4" hidden="1">#REF!</definedName>
    <definedName name="_RIV9ed1a45280e24eb285c9ba4a61ace2dc" hidden="1">#REF!</definedName>
    <definedName name="_RIV9edc54f82a8c4be0b4e91dfe9dcd2fac" localSheetId="3" hidden="1">#REF!</definedName>
    <definedName name="_RIV9edc54f82a8c4be0b4e91dfe9dcd2fac" localSheetId="4" hidden="1">#REF!</definedName>
    <definedName name="_RIV9edc54f82a8c4be0b4e91dfe9dcd2fac" hidden="1">#REF!</definedName>
    <definedName name="_RIV9f2c81ab8146458a83c78bf7d9cc7fb8" localSheetId="3" hidden="1">#REF!</definedName>
    <definedName name="_RIV9f2c81ab8146458a83c78bf7d9cc7fb8" localSheetId="4" hidden="1">#REF!</definedName>
    <definedName name="_RIV9f2c81ab8146458a83c78bf7d9cc7fb8" hidden="1">#REF!</definedName>
    <definedName name="_RIV9f400c362bc74fb6a4672227156fff8b" hidden="1">Notes_Business_InfoRegardingRev!$7:$7</definedName>
    <definedName name="_RIV9f47a0dc48fc4478b7d2ce0fdb37fdf2" localSheetId="4" hidden="1">'FS_StatementsofIncome (with RP)'!$7:$7</definedName>
    <definedName name="_RIV9f47a0dc48fc4478b7d2ce0fdb37fdf2" hidden="1">FS_StatementsofIncome!$7:$7</definedName>
    <definedName name="_RIV9f7336114bcc44f6b8f9f18a8a1bebca" hidden="1">Ex_QuarterlyTradeVolume!$8:$8</definedName>
    <definedName name="_RIV9f7f931772bb464abcc50aa4c9e364b8" hidden="1">MDA_ReconAdjustedDilutedEPS!$B:$B</definedName>
    <definedName name="_RIV9fbc30addc0a4c8ab2af08451dbb7a49" hidden="1">Notes_Share_CashSettled!$A:$A</definedName>
    <definedName name="_RIV9fccab4efb7c4953aa466361c1604908" hidden="1">Notes_Minimum_Lease!$5:$5</definedName>
    <definedName name="_RIV9fd8443464044c29aab4fb0fd642b480" hidden="1">Notes_Income_Taxes!$A:$A</definedName>
    <definedName name="_RIV9ff7e41970e24fe2bdf9b61e8c32ed64" hidden="1">#REF!</definedName>
    <definedName name="_RIV9ff88a9b966c48a499596acd5f09124a" hidden="1">Ex_AdjustedExpenses!$10:$10</definedName>
    <definedName name="_RIV9ffb7442d75740bfbf6e459e8563542a" hidden="1">FS_CashFlows!$E:$E</definedName>
    <definedName name="_RIVa02bc45e86824377876408460087b5bd" hidden="1">MDA_GrossRevenuebyClientSector!$5:$5</definedName>
    <definedName name="_RIVa056d7dd548d45df814e3503385ec9de" hidden="1">Notes_SubsequentEvents!$G:$G</definedName>
    <definedName name="_RIVa07094b2bff54a3f80f523c353a3f5da" hidden="1">Notes_Share_Options!$12:$12</definedName>
    <definedName name="_RIVa08ac15037d54b7f8ebd844089a249ec" hidden="1">FS_ComprehensiveIncome!$J:$J</definedName>
    <definedName name="_RIVa08f92c6217a438f97351acfc64c230f" hidden="1">MDA_TotalRevenues!$E:$E</definedName>
    <definedName name="_RIVa093a582a31d48e4b0ca9401c57617e7" hidden="1">FS_CashFlows!$24:$24</definedName>
    <definedName name="_RIVa097c931aac34eecad36a8c44e3bf26d" localSheetId="3" hidden="1">#REF!</definedName>
    <definedName name="_RIVa097c931aac34eecad36a8c44e3bf26d" localSheetId="4" hidden="1">#REF!</definedName>
    <definedName name="_RIVa097c931aac34eecad36a8c44e3bf26d" hidden="1">#REF!</definedName>
    <definedName name="_RIVa0ae37b27dc3477cb01b9743b122d681" hidden="1">Ex_IncomeStatement!$24:$24</definedName>
    <definedName name="_RIVa0d51980db354cab8a04c620d174ef0d" hidden="1">Ex_DilutedEPS!$16:$16</definedName>
    <definedName name="_RIVa0e247e514764b1f8c46271d86d5174b" hidden="1">FS_CashFlows_Count!$6:$6</definedName>
    <definedName name="_RIVa10b4960c1584f6d84e8a36dadbd3034" hidden="1">Notes_FairValue_FinancialInstru!$15:$15</definedName>
    <definedName name="_RIVa10f2b78eb04461ca549d72aa4f92830" localSheetId="3" hidden="1">'FS_FinancialCondition (with RP)'!$21:$21</definedName>
    <definedName name="_RIVa10f2b78eb04461ca549d72aa4f92830" hidden="1">FS_FinancialCondition!$22:$22</definedName>
    <definedName name="_RIVa11329adcd2d40dc82404576b3acf86c" localSheetId="3" hidden="1">#REF!</definedName>
    <definedName name="_RIVa11329adcd2d40dc82404576b3acf86c" localSheetId="4" hidden="1">#REF!</definedName>
    <definedName name="_RIVa11329adcd2d40dc82404576b3acf86c" hidden="1">#REF!</definedName>
    <definedName name="_RIVa12c69b88f114a1db25ecb8bb5c0c794" hidden="1">MDA_VarAndFixedRevbyFeeType!$Q:$Q</definedName>
    <definedName name="_RIVa160ff6e3fb14bce8f1881e54613f32c" localSheetId="3" hidden="1">#REF!</definedName>
    <definedName name="_RIVa160ff6e3fb14bce8f1881e54613f32c" localSheetId="4" hidden="1">#REF!</definedName>
    <definedName name="_RIVa160ff6e3fb14bce8f1881e54613f32c" hidden="1">#REF!</definedName>
    <definedName name="_RIVa16dc047eb5140f5aa8f86331b5e6158" hidden="1">Notes_Capital_Regulatory!$B:$B</definedName>
    <definedName name="_RIVa171e2e7cb5c4435bc15401d6825c406" hidden="1">Notes_NetIncome_PerShare!$L:$L</definedName>
    <definedName name="_RIVa186ab537f964d40976e2b46204f5af5" hidden="1">AssetClass_Variable_Fixed!$U:$U</definedName>
    <definedName name="_RIVa18a142aac5b426cbe8be5da0fed02e6" hidden="1">Ex_EPSTable!$29:$29</definedName>
    <definedName name="_RIVa1a7d37ff69741e295925efd1e4a57e5" hidden="1">Notes_NetIncome_PerShare!$23:$23</definedName>
    <definedName name="_RIVa1b6f80b7d524404879c8340a5251976" localSheetId="3" hidden="1">#REF!</definedName>
    <definedName name="_RIVa1b6f80b7d524404879c8340a5251976" localSheetId="4" hidden="1">#REF!</definedName>
    <definedName name="_RIVa1b6f80b7d524404879c8340a5251976" hidden="1">#REF!</definedName>
    <definedName name="_RIVa1b8e2ccd0f04dd6be11256cdb3b3b3f" hidden="1">#REF!</definedName>
    <definedName name="_RIVa1cc59de5b034c34942c9022169ba332" localSheetId="3" hidden="1">#REF!</definedName>
    <definedName name="_RIVa1cc59de5b034c34942c9022169ba332" localSheetId="4" hidden="1">#REF!</definedName>
    <definedName name="_RIVa1cc59de5b034c34942c9022169ba332" hidden="1">#REF!</definedName>
    <definedName name="_RIVa1d30913091f418da03ae6fb0ae0e5ad" hidden="1">MDA_GrossRevenuebyAssetClass!$A:$A</definedName>
    <definedName name="_RIVa1d9cbe413fe4de985f1d7aef8f3d6cd" hidden="1">Ex_AverageVariable!$8:$8</definedName>
    <definedName name="_RIVa1e12327b669408b8d5b1ccf9901ea2b" hidden="1">MDA_VarAndFixedRevbyAssetClass!$O:$O</definedName>
    <definedName name="_RIVa1e16a9471274a89a0216cd2f6ac52c9" localSheetId="3" hidden="1">#REF!</definedName>
    <definedName name="_RIVa1e16a9471274a89a0216cd2f6ac52c9" localSheetId="4" hidden="1">#REF!</definedName>
    <definedName name="_RIVa1e16a9471274a89a0216cd2f6ac52c9" hidden="1">#REF!</definedName>
    <definedName name="_RIVa1ebbadbe7ed48b0bba15da004918f28" hidden="1">MDA_VarAndFixedRevbyFeeType!$W:$W</definedName>
    <definedName name="_RIVa24683d9d42d4f039d4b9ed70dc49b8c" hidden="1">FS_CashFlows_Count!$5:$5</definedName>
    <definedName name="_RIVa27978da810d46a6a06b70208056e1d0" localSheetId="3" hidden="1">#REF!</definedName>
    <definedName name="_RIVa27978da810d46a6a06b70208056e1d0" localSheetId="4" hidden="1">#REF!</definedName>
    <definedName name="_RIVa27978da810d46a6a06b70208056e1d0" hidden="1">#REF!</definedName>
    <definedName name="_RIVa28331136af94735abfb6fa0a7778b36" hidden="1">Notes_Share_CashSettled!$4:$4</definedName>
    <definedName name="_RIVa292dc61413a4673bd51208d093a4523" hidden="1">MDA_TotalRevenues!$G:$G</definedName>
    <definedName name="_RIVa2b58f10130d4d1f80dd76851181d215" hidden="1">Notes_Income_Taxes!$K:$K</definedName>
    <definedName name="_RIVa2bd1b9e5ffb4e47bb94b22435667e25" hidden="1">MDA_VarAndFixedRevbyAssetClass!$9:$9</definedName>
    <definedName name="_RIVa2c13f019b05422faea962815bdb3285" hidden="1">Ex_FreeCashFlows!$5:$5</definedName>
    <definedName name="_RIVa2ccc27fcaf24831a25417aedded6769" localSheetId="3" hidden="1">#REF!</definedName>
    <definedName name="_RIVa2ccc27fcaf24831a25417aedded6769" localSheetId="4" hidden="1">#REF!</definedName>
    <definedName name="_RIVa2ccc27fcaf24831a25417aedded6769" hidden="1">#REF!</definedName>
    <definedName name="_RIVa2d97773cd0d46678ab19121683abf76" localSheetId="3" hidden="1">#REF!</definedName>
    <definedName name="_RIVa2d97773cd0d46678ab19121683abf76" localSheetId="4" hidden="1">#REF!</definedName>
    <definedName name="_RIVa2d97773cd0d46678ab19121683abf76" hidden="1">#REF!</definedName>
    <definedName name="_RIVa2e99d8f3488448886a4932ecba4fd89" hidden="1">Ex_QuarterlyTradeVolume!#REF!</definedName>
    <definedName name="_RIVa2f09cc3c08046e2bb6059ea0d4166db" localSheetId="3" hidden="1">#REF!</definedName>
    <definedName name="_RIVa2f09cc3c08046e2bb6059ea0d4166db" localSheetId="4" hidden="1">#REF!</definedName>
    <definedName name="_RIVa2f09cc3c08046e2bb6059ea0d4166db" hidden="1">#REF!</definedName>
    <definedName name="_RIVa370f15078cf4d28b0b60cab00155c7f" hidden="1">Notes_Shares_BeforeReOrg!$6:$6</definedName>
    <definedName name="_RIVa3a3577db76b4eed8232e77f6d27b05e" hidden="1">FS_ComprehensiveIncome!$F:$F</definedName>
    <definedName name="_RIVa3f7111be1904d74854c5f307a977677" localSheetId="3" hidden="1">'FS_FinancialCondition (with RP)'!$E:$E</definedName>
    <definedName name="_RIVa3f7111be1904d74854c5f307a977677" hidden="1">FS_FinancialCondition!$E:$E</definedName>
    <definedName name="_RIVa3fd9eb08bd24366b57fcf990c3f9ee2" hidden="1">Ex_QuarterlyTradeVolume!$K:$K</definedName>
    <definedName name="_RIVa4072630c7004c85b82fcf0fedeb22bb" hidden="1">#REF!</definedName>
    <definedName name="_RIVa41e7c4b32bc4db99048a577c879dffd" hidden="1">MDA_ReconciliationtoFreeCashFlo!$I:$I</definedName>
    <definedName name="_RIVa4306b49bf1c47ffab003b267b4133aa" hidden="1">Ex_AdjustedEBITDA!$18:$18</definedName>
    <definedName name="_RIVa46cd936fb5b4297a88877800e359403" hidden="1">MDA_GrossRevenuebyAssetClass!$26:$26</definedName>
    <definedName name="_RIVa47d38e2019f47e38a17c3420c59e96e" hidden="1">MDA_VarAndFixedRevbyFeeType!$10:$10</definedName>
    <definedName name="_RIVa4a2ed3d252448fd80ddc4d3ffb73c81" localSheetId="3" hidden="1">#REF!</definedName>
    <definedName name="_RIVa4a2ed3d252448fd80ddc4d3ffb73c81" localSheetId="4" hidden="1">#REF!</definedName>
    <definedName name="_RIVa4a2ed3d252448fd80ddc4d3ffb73c81" hidden="1">#REF!</definedName>
    <definedName name="_RIVa4b1a7199cbc462aa048e535c37b231d" hidden="1">FS_CashFlows!$50:$50</definedName>
    <definedName name="_RIVa50c3abb7a3e468884d6e93b10d161f7" hidden="1">Notes_Share_ExpectedRecognition!$E:$E</definedName>
    <definedName name="_RIVa5199fda123c451490043943490355b2" localSheetId="3" hidden="1">#REF!</definedName>
    <definedName name="_RIVa5199fda123c451490043943490355b2" localSheetId="4" hidden="1">#REF!</definedName>
    <definedName name="_RIVa5199fda123c451490043943490355b2" hidden="1">#REF!</definedName>
    <definedName name="_RIVa53d6053fa19423a94fe6815d22684ec" localSheetId="3" hidden="1">#REF!</definedName>
    <definedName name="_RIVa53d6053fa19423a94fe6815d22684ec" localSheetId="4" hidden="1">#REF!</definedName>
    <definedName name="_RIVa53d6053fa19423a94fe6815d22684ec" hidden="1">#REF!</definedName>
    <definedName name="_RIVa549440f45ee42d0a4709ec3a9769c6e" hidden="1">MDA_ReconAdjustedDilutedEPS!$E:$E</definedName>
    <definedName name="_RIVa55c4b9d10b442e885ffa224b5dadfe7" localSheetId="3" hidden="1">#REF!</definedName>
    <definedName name="_RIVa55c4b9d10b442e885ffa224b5dadfe7" localSheetId="4" hidden="1">#REF!</definedName>
    <definedName name="_RIVa55c4b9d10b442e885ffa224b5dadfe7" hidden="1">#REF!</definedName>
    <definedName name="_RIVa57c606a902e43bfab2c46adaebb81e8" localSheetId="3" hidden="1">#REF!</definedName>
    <definedName name="_RIVa57c606a902e43bfab2c46adaebb81e8" localSheetId="4" hidden="1">#REF!</definedName>
    <definedName name="_RIVa57c606a902e43bfab2c46adaebb81e8" hidden="1">#REF!</definedName>
    <definedName name="_RIVa586d62542404ef6abf830103b5392ee" hidden="1">MDA_VarAndFixedRevbyAssetClass!$Q:$Q</definedName>
    <definedName name="_RIVa5ad8a40923c4993a2de0a04c23672ab" hidden="1">MDA_CashFlows!$I:$I</definedName>
    <definedName name="_RIVa5b2acaa2227412ab66263d24a2ba100" hidden="1">FS_ComprehensiveLoss!$12:$12</definedName>
    <definedName name="_RIVa5c83b258b7a40b38c70ec15374266ed" hidden="1">MDA_GrossRevenuebyClientSector!$26:$26</definedName>
    <definedName name="_RIVa5cb6b11126d450f95a71e706ee9eeaf" hidden="1">FS_EquityStatement!$14:$14</definedName>
    <definedName name="_RIVa5d1f1bf754a47f18a5e3ba14528290b" hidden="1">MDA_ReconAdjustedDilutedEPS!$D:$D</definedName>
    <definedName name="_RIVa604085a050d4360ba2025aca8c8aba7" hidden="1">FS_CashFlows!$30:$30</definedName>
    <definedName name="_RIVa6148fbaf96e41d29e09e9f86c924e4a" hidden="1">Notes_NetIncome_PerShare!$35:$35</definedName>
    <definedName name="_RIVa6150fed58504ba2aea09af56c3256b7" hidden="1">Ex_DilutedEPS!$I:$I</definedName>
    <definedName name="_RIVa64b942873394e469c5d9f7688996e77" localSheetId="3" hidden="1">#REF!</definedName>
    <definedName name="_RIVa64b942873394e469c5d9f7688996e77" localSheetId="4" hidden="1">#REF!</definedName>
    <definedName name="_RIVa64b942873394e469c5d9f7688996e77" hidden="1">#REF!</definedName>
    <definedName name="_RIVa654945e0e1845f0a392bc50f75c312a" hidden="1">Ex_IncomeStatement!$39:$39</definedName>
    <definedName name="_RIVa66f43de686b46b9bb03cf0263b52696" hidden="1">MDA_ResultsOfOperations!$6:$6</definedName>
    <definedName name="_RIVa6717178096f41e59183c89082ba063f" hidden="1">Ex_IncomeStatement!$N:$N</definedName>
    <definedName name="_RIVa67b0ac037e7401a87cb0fa34b2cc2c3" localSheetId="3" hidden="1">#REF!</definedName>
    <definedName name="_RIVa67b0ac037e7401a87cb0fa34b2cc2c3" localSheetId="4" hidden="1">#REF!</definedName>
    <definedName name="_RIVa67b0ac037e7401a87cb0fa34b2cc2c3" hidden="1">#REF!</definedName>
    <definedName name="_RIVa6b1bbd0c7af4f88bc6975617eff163b" hidden="1">Ex_IncomeStatement!$40:$40</definedName>
    <definedName name="_RIVa6bc597d1844498ba82f4782918ac71d" hidden="1">MDA_GrossRevenuesByGeography!$6:$6</definedName>
    <definedName name="_RIVa6d4940409ad49ef88476a9d8373736e" hidden="1">MDA_ReconAdjustedEBITDA!$S:$S</definedName>
    <definedName name="_RIVa729e1e63b964b9fb41fce46c842193e" hidden="1">Notes_Share_BlackScholesModel!$A:$A</definedName>
    <definedName name="_RIVa72e36b45f4c4e4aa64333eee8bb5cb0" hidden="1">Notes_Revenue_Recognition!$Y:$Y</definedName>
    <definedName name="_RIVa735ea9704a54805b32aaa04b55a6567" hidden="1">MDA_VarAndFixedRevbyFeeType!$7:$7</definedName>
    <definedName name="_RIVa745404ef3f64870b018ecbc1c18499e" localSheetId="3" hidden="1">#REF!</definedName>
    <definedName name="_RIVa745404ef3f64870b018ecbc1c18499e" localSheetId="4" hidden="1">#REF!</definedName>
    <definedName name="_RIVa745404ef3f64870b018ecbc1c18499e" hidden="1">#REF!</definedName>
    <definedName name="_RIVa74dc34bd7dc46f1b2e08e6723dc2b9f" hidden="1">Notes_Share_EquitySettledPRSUs!$9:$9</definedName>
    <definedName name="_RIVa76977c90c5849ec8923c7853356caf6" localSheetId="3" hidden="1">#REF!</definedName>
    <definedName name="_RIVa76977c90c5849ec8923c7853356caf6" localSheetId="4" hidden="1">#REF!</definedName>
    <definedName name="_RIVa76977c90c5849ec8923c7853356caf6" hidden="1">#REF!</definedName>
    <definedName name="_RIVa79319df4747440fb3ca0ba71f197491" localSheetId="3" hidden="1">#REF!</definedName>
    <definedName name="_RIVa79319df4747440fb3ca0ba71f197491" localSheetId="4" hidden="1">#REF!</definedName>
    <definedName name="_RIVa79319df4747440fb3ca0ba71f197491" hidden="1">#REF!</definedName>
    <definedName name="_RIVa7a78c253e9e40a3aae97e854aabddb3" hidden="1">#REF!</definedName>
    <definedName name="_RIVa7aa7260be164a24b2d3fd9847b5df29" localSheetId="3" hidden="1">#REF!</definedName>
    <definedName name="_RIVa7aa7260be164a24b2d3fd9847b5df29" localSheetId="4" hidden="1">#REF!</definedName>
    <definedName name="_RIVa7aa7260be164a24b2d3fd9847b5df29" hidden="1">#REF!</definedName>
    <definedName name="_RIVa7c053e900634549901d19ea841a8188" hidden="1">MDA_GrossRevenuesByGeography!$22:$22</definedName>
    <definedName name="_RIVa7f0e8c86c5042229c41fec149335569" hidden="1">Notes_Intangible_Assets_AnnualF!$C:$C</definedName>
    <definedName name="_RIVa7fa174f42664fab87b632aa4b21d132" localSheetId="3" hidden="1">#REF!</definedName>
    <definedName name="_RIVa7fa174f42664fab87b632aa4b21d132" localSheetId="4" hidden="1">#REF!</definedName>
    <definedName name="_RIVa7fa174f42664fab87b632aa4b21d132" hidden="1">#REF!</definedName>
    <definedName name="_RIVa80041ca0e5a40c9b2a52ce1ce1abaf5" hidden="1">FS_FinancialCondition!$43:$43</definedName>
    <definedName name="_RIVa825b54e81cc45f18ff07836d40dc85d" hidden="1">MDA_ReconAdjustedDilutedEPS!$I:$I</definedName>
    <definedName name="_RIVa828f87b617c4ac390af257bf60ad79c" hidden="1">Notes_Business_InfoRegarding!$A:$A</definedName>
    <definedName name="_RIVa84504ea3dfa41dd887fd197768a491c" localSheetId="3" hidden="1">#REF!</definedName>
    <definedName name="_RIVa84504ea3dfa41dd887fd197768a491c" localSheetId="4" hidden="1">#REF!</definedName>
    <definedName name="_RIVa84504ea3dfa41dd887fd197768a491c" hidden="1">#REF!</definedName>
    <definedName name="_RIVa895e3158852485487917e6af73417c4" hidden="1">#REF!</definedName>
    <definedName name="_RIVa8a718725cd0430393c3e2d1c9d943f5" hidden="1">Notes_Share_EquitySettledPRSUs!$F:$F</definedName>
    <definedName name="_RIVa8b657ef1aa64d4386f72d676533f9e8" hidden="1">FS_EquityStatement!$18:$18</definedName>
    <definedName name="_RIVa8bc64c1518d4c52a4b4425154a2ea0f" hidden="1">MDA_ReconAdjustedEBITDA!$32:$32</definedName>
    <definedName name="_RIVa8cac290784a4ac2b0d1387517d14095" hidden="1">MDA_OperatingExp!$N:$N</definedName>
    <definedName name="_RIVa8e2087242ba4050b14dcba8a52f25c2" localSheetId="3" hidden="1">#REF!</definedName>
    <definedName name="_RIVa8e2087242ba4050b14dcba8a52f25c2" localSheetId="4" hidden="1">#REF!</definedName>
    <definedName name="_RIVa8e2087242ba4050b14dcba8a52f25c2" hidden="1">#REF!</definedName>
    <definedName name="_RIVa92001baf2e347f1a3375936950744fa" hidden="1">MDA_OperatingExp!$26:$26</definedName>
    <definedName name="_RIVa92073678a6f411193af33d5d56b5b4d" hidden="1">AssetClass_Variable_Fixed!$J:$J</definedName>
    <definedName name="_RIVa94e4d9e6cff4d2ab11dc194e6d0479e" localSheetId="3" hidden="1">#REF!</definedName>
    <definedName name="_RIVa94e4d9e6cff4d2ab11dc194e6d0479e" localSheetId="4" hidden="1">#REF!</definedName>
    <definedName name="_RIVa94e4d9e6cff4d2ab11dc194e6d0479e" hidden="1">#REF!</definedName>
    <definedName name="_RIVa95edfe875ec4a368cfd46e2e20f34aa" localSheetId="3" hidden="1">#REF!</definedName>
    <definedName name="_RIVa95edfe875ec4a368cfd46e2e20f34aa" localSheetId="4" hidden="1">#REF!</definedName>
    <definedName name="_RIVa95edfe875ec4a368cfd46e2e20f34aa" hidden="1">#REF!</definedName>
    <definedName name="_RIVa96abe9fa4da4b83ab4ad6ad8914c845" hidden="1">MDA_CashFlows!$14:$14</definedName>
    <definedName name="_RIVa998d067df7d4b94956248333269a97a" localSheetId="3" hidden="1">#REF!</definedName>
    <definedName name="_RIVa998d067df7d4b94956248333269a97a" localSheetId="4" hidden="1">#REF!</definedName>
    <definedName name="_RIVa998d067df7d4b94956248333269a97a" hidden="1">#REF!</definedName>
    <definedName name="_RIVa9a2373bc9ab48939679eb8dbc6037c5" hidden="1">MDA_OperatingExp!$I:$I</definedName>
    <definedName name="_RIVa9d22e098f6c42ea9d9ffcdced214a8b" hidden="1">#REF!</definedName>
    <definedName name="_RIVaa1ca8a9a8c44294b067f77525761fee" localSheetId="3" hidden="1">#REF!</definedName>
    <definedName name="_RIVaa1ca8a9a8c44294b067f77525761fee" localSheetId="4" hidden="1">#REF!</definedName>
    <definedName name="_RIVaa1ca8a9a8c44294b067f77525761fee" hidden="1">#REF!</definedName>
    <definedName name="_RIVaa57f9c7a07f4bd884e38b4126460694" hidden="1">MDA_PercentOfRevenues_Change!$G:$G</definedName>
    <definedName name="_RIVaa612fa01ada48988cd32156983188c5" hidden="1">FS_CashFlows!$12:$12</definedName>
    <definedName name="_RIVaaba87d7d2ec45e4bb5e7672d612b9c2" hidden="1">MDA_TotalRevenues!$44:$44</definedName>
    <definedName name="_RIVaad04913961446b785bb36aa29a088ad" localSheetId="3" hidden="1">'FS_FinancialCondition (with RP)'!$12:$12</definedName>
    <definedName name="_RIVaad04913961446b785bb36aa29a088ad" hidden="1">FS_FinancialCondition!$12:$12</definedName>
    <definedName name="_RIVab2a938661134f6d986a5988722c098d" hidden="1">Notes_Business_InfoRegardingRev!$J:$J</definedName>
    <definedName name="_RIVab2bf37bd28d469a91cf9c11259f30fb" hidden="1">Notes_Share_CashSettled!$O:$O</definedName>
    <definedName name="_RIVab6e9457bad045439e6b7d73e90549fc" hidden="1">Notes_Revenue_Recognition!$C:$C</definedName>
    <definedName name="_RIVab836a911b9b48988192be50f02f9253" hidden="1">MDA_PercentOfRevenues_Change!$5:$5</definedName>
    <definedName name="_RIVab84bf6d30c346dca85e9c45fabea7b9" hidden="1">FS_CashFlows!$39:$39</definedName>
    <definedName name="_RIVab88b03d9ef44afa865b86aa2f796d20" hidden="1">Ex_EPSTable!$27:$27</definedName>
    <definedName name="_RIVab9e3bbf4ce14200a0235105004b42a1" hidden="1">Notes_Related_PartyTransactions!$26:$26</definedName>
    <definedName name="_RIVababb1cd975a4416bc52e0bbc389ab2a" hidden="1">MDA_OperatingExp!$11:$11</definedName>
    <definedName name="_RIVabce0e18e04f467dbc35c3d1344ce09a" hidden="1">#REF!</definedName>
    <definedName name="_RIVabd423ed7e4448e0bb122f7f9f17cdcc" localSheetId="3" hidden="1">#REF!</definedName>
    <definedName name="_RIVabd423ed7e4448e0bb122f7f9f17cdcc" localSheetId="4" hidden="1">#REF!</definedName>
    <definedName name="_RIVabd423ed7e4448e0bb122f7f9f17cdcc" hidden="1">#REF!</definedName>
    <definedName name="_RIVabeec98af5a44eafacd10b10e4f00aed" hidden="1">FS_ComprehensiveIncome!$H:$H</definedName>
    <definedName name="_RIVac1d506d5d514470bf02f12cc3d53f2a" hidden="1">FS_EquityStatement!$4:$4</definedName>
    <definedName name="_RIVac25bb76f00d4f55a1d60eba18bbfdb5" hidden="1">MDA_ReconAdjustedEBITDA!$P:$P</definedName>
    <definedName name="_RIVac5303391dc545eeaa1e183c74ef0613" localSheetId="3" hidden="1">#REF!</definedName>
    <definedName name="_RIVac5303391dc545eeaa1e183c74ef0613" localSheetId="4" hidden="1">#REF!</definedName>
    <definedName name="_RIVac5303391dc545eeaa1e183c74ef0613" hidden="1">#REF!</definedName>
    <definedName name="_RIVac74b98b11004b3988928b117af0b776" hidden="1">MDA_GrossRevenuebyAssetClass!$22:$22</definedName>
    <definedName name="_RIVac90a7eb136d4a07831be76751f6e8b3" hidden="1">Note_NCI_TransfersToNCI!$G:$G</definedName>
    <definedName name="_RIVaca587a66a5945b5a486c2ed428b3a0b" hidden="1">Notes_Income_Taxes!$C:$C</definedName>
    <definedName name="_RIVacaa83568b7f4b64b5ef4b1aea52eccd" hidden="1">MDA_ResultsOfOperations!$48:$48</definedName>
    <definedName name="_RIVace64ac223d74f6f825618ff4e7d8a6d" localSheetId="3" hidden="1">#REF!</definedName>
    <definedName name="_RIVace64ac223d74f6f825618ff4e7d8a6d" localSheetId="4" hidden="1">#REF!</definedName>
    <definedName name="_RIVace64ac223d74f6f825618ff4e7d8a6d" hidden="1">#REF!</definedName>
    <definedName name="_RIVacf64150b9e240278f283f8a3b177e60" hidden="1">FS_ComprehensiveIncome!$4:$4</definedName>
    <definedName name="_RIVad131c7bfa434914a54bf0943ad9f713" hidden="1">FS_ComprehensiveLoss!$F:$F</definedName>
    <definedName name="_RIVad13d2dddc9a405f8e0af39053602050" hidden="1">MDA_CashFlows!$5:$5</definedName>
    <definedName name="_RIVad24eb056697400c8dbbedb6b06fc8b0" localSheetId="3" hidden="1">#REF!</definedName>
    <definedName name="_RIVad24eb056697400c8dbbedb6b06fc8b0" localSheetId="4" hidden="1">#REF!</definedName>
    <definedName name="_RIVad24eb056697400c8dbbedb6b06fc8b0" hidden="1">#REF!</definedName>
    <definedName name="_RIVad4fe7a59ca74efba61786319c44893e" localSheetId="3" hidden="1">#REF!</definedName>
    <definedName name="_RIVad4fe7a59ca74efba61786319c44893e" localSheetId="4" hidden="1">#REF!</definedName>
    <definedName name="_RIVad4fe7a59ca74efba61786319c44893e" hidden="1">#REF!</definedName>
    <definedName name="_RIVad51f0e87115456dbd4a3e1d6cccb147" localSheetId="3" hidden="1">#REF!</definedName>
    <definedName name="_RIVad51f0e87115456dbd4a3e1d6cccb147" localSheetId="4" hidden="1">#REF!</definedName>
    <definedName name="_RIVad51f0e87115456dbd4a3e1d6cccb147" hidden="1">#REF!</definedName>
    <definedName name="_RIVad620b7789564b79835c5045e439db5c" hidden="1">Notes_Capital_Regulatory!$P:$P</definedName>
    <definedName name="_RIVada37478ac644b77ba48457701dd2351" hidden="1">MDA_WorkingCapital!$12:$12</definedName>
    <definedName name="_RIVada45d01f0364a4b89b99597c176a888" hidden="1">Notes_Capital_LiquidFinancialAs!$D:$D</definedName>
    <definedName name="_RIVaddc39650e774c3bad87e0e36b13316f" hidden="1">Notes_Share_EquitySettledPRSUs!$C:$C</definedName>
    <definedName name="_RIVadecc55aee6f48aabcba1a096c618919" hidden="1">Ex_AdjustedExpenses!$B:$B</definedName>
    <definedName name="_RIVadf6837a2f72486cbc2d8cfe437276e0" hidden="1">Notes_Share_BlackScholesModel!$B:$B</definedName>
    <definedName name="_RIVadfacb0155184322825246cc1ece4257" localSheetId="3" hidden="1">#REF!</definedName>
    <definedName name="_RIVadfacb0155184322825246cc1ece4257" localSheetId="4" hidden="1">#REF!</definedName>
    <definedName name="_RIVadfacb0155184322825246cc1ece4257" hidden="1">#REF!</definedName>
    <definedName name="_RIVae0c91fc002543138fde41f1fe4c37e3" hidden="1">Notes_Intangible_Assets_AccuAmo!$B:$B</definedName>
    <definedName name="_RIVae2a49732f1e416791e4d76f917bd401" hidden="1">#REF!</definedName>
    <definedName name="_RIVae2c5d541c9642a9acd71d4f7584fa84" hidden="1">Notes_NetIncome_PerShare!$15:$15</definedName>
    <definedName name="_RIVae2eaff3f4c649cd89c4bc0a51eeeb73" hidden="1">MDA_VarAndFixedRevbyFeeType!$B:$B</definedName>
    <definedName name="_RIVae47a04ade2c40429c48a5b2ab3e5e43" hidden="1">MDA_PercentOfRevenues_AvgDailyV!$24:$24</definedName>
    <definedName name="_RIVae5196df651b46a7b2cb8b6e62516ee4" hidden="1">Notes_Minimum_Lease!$A:$A</definedName>
    <definedName name="_RIVae533ab5bac34490b7f76630ca795fef" hidden="1">MDA_ResultsOfOperations!$21:$21</definedName>
    <definedName name="_RIVae6024a236964f6ab26df9a89dcea0ee" hidden="1">Notes_Income_Taxes!$N:$N</definedName>
    <definedName name="_RIVae6039e845e946a89cbe1f255e3834c0" localSheetId="3" hidden="1">#REF!</definedName>
    <definedName name="_RIVae6039e845e946a89cbe1f255e3834c0" localSheetId="4" hidden="1">#REF!</definedName>
    <definedName name="_RIVae6039e845e946a89cbe1f255e3834c0" hidden="1">#REF!</definedName>
    <definedName name="_RIVae83cf8b3dec453096760efed3c8ab9e" hidden="1">MDA_ReconAdjustedDilutedEPS!$40:$40</definedName>
    <definedName name="_RIVae88af7de15a4590ae2e5a9fd8a39973" hidden="1">Notes_Related_PartyTransactions!$10:$10</definedName>
    <definedName name="_RIVae8cd799951f4c119984e05fb4bc6240" hidden="1">MDA_ResultsOfOperations!$22:$22</definedName>
    <definedName name="_RIVae924f556fc144e0bbf9d0d6c3d6d1c2" hidden="1">Notes_Business_InfoRegardingRev!$M:$M</definedName>
    <definedName name="_RIVae9e2fc863e34bf28851cd9bdaa90370" hidden="1">Ex_AdjustedEBITDA!$J:$J</definedName>
    <definedName name="_RIVaecc3e2be97a4872a7c1ede7b5a1eb22" hidden="1">MDA_VarAndFixedRevbyFeeType!$13:$13</definedName>
    <definedName name="_RIVaee133bab1d648d5ab40665dc8d0601e" hidden="1">MDA_ResultsOfOperations!$37:$37</definedName>
    <definedName name="_RIVaee451f68b504a22bd1cbd8cea95aab5" hidden="1">Notes_FairValue_FinancialInstru!$H:$H</definedName>
    <definedName name="_RIVaeefbc1dd0de4f53badc7172b6475736" hidden="1">MDA_OperatingExp!$8:$8</definedName>
    <definedName name="_RIVaef5113ac00d4b0182a157e497f65d75" localSheetId="3" hidden="1">#REF!</definedName>
    <definedName name="_RIVaef5113ac00d4b0182a157e497f65d75" localSheetId="4" hidden="1">#REF!</definedName>
    <definedName name="_RIVaef5113ac00d4b0182a157e497f65d75" hidden="1">#REF!</definedName>
    <definedName name="_RIVaf13a10c25b04b0aa95e4d64ab58d4b5" localSheetId="3" hidden="1">#REF!</definedName>
    <definedName name="_RIVaf13a10c25b04b0aa95e4d64ab58d4b5" localSheetId="4" hidden="1">#REF!</definedName>
    <definedName name="_RIVaf13a10c25b04b0aa95e4d64ab58d4b5" hidden="1">#REF!</definedName>
    <definedName name="_RIVaf1fabe747a947b7848d7bf4bd2f42e5" hidden="1">Notes_Share_BlackScholesModel!$7:$7</definedName>
    <definedName name="_RIVaf2b083ae28f4199abc2c64d3814380c" hidden="1">'Ex_DilutedEPS-Pre&amp;Post'!$L:$L</definedName>
    <definedName name="_RIVaf5d8ec94ce149f0acc90be69938306a" hidden="1">Notes_Operating_Lease!$7:$7</definedName>
    <definedName name="_RIVaf6d5e10c8f34f669c82e59291b813a0" hidden="1">Ex_EPSTable!$11:$11</definedName>
    <definedName name="_RIVaf92c3a9f5274d2caeb28ece242400b5" hidden="1">FS_EquityStatement!$C:$C</definedName>
    <definedName name="_RIVafa0872fa36d472b90e5fa58429de943" hidden="1">FS_EquityStatement!$P:$P</definedName>
    <definedName name="_RIVafaca4bfd1ec4e38b4685fd6e315f699" hidden="1">MDA_ReconAdjustedEBITDA!$11:$11</definedName>
    <definedName name="_RIVafdf76831aae4692abcb055caa2b062b" hidden="1">Ex_AdjustedEBITDA!$H:$H</definedName>
    <definedName name="_RIVb008af64b4724e0293a6db6db3d3f3db" hidden="1">MDA_ReconAdjustedEBITDA!$V:$V</definedName>
    <definedName name="_RIVb03510d139ab47c0875db37b47d6959c" hidden="1">MDA_ReconAdjustedEBITDA!$13:$13</definedName>
    <definedName name="_RIVb05227c366234651b651fd016bf338be" hidden="1">MDA_ReconAdjustedEBITDA!$46:$46</definedName>
    <definedName name="_RIVb0774487ef794b17b92f18d64059db7b" hidden="1">MDA_OperatingExp!$12:$12</definedName>
    <definedName name="_RIVb07f8fc9e1bb4369bbd0f544f5aada54" localSheetId="3" hidden="1">#REF!</definedName>
    <definedName name="_RIVb07f8fc9e1bb4369bbd0f544f5aada54" localSheetId="4" hidden="1">#REF!</definedName>
    <definedName name="_RIVb07f8fc9e1bb4369bbd0f544f5aada54" hidden="1">#REF!</definedName>
    <definedName name="_RIVb0b469e733a84d3ab8b09052feca91d0" hidden="1">FS_ComprehensiveIncome!$11:$11</definedName>
    <definedName name="_RIVb0d9cae2fe9940b5ab4c6941cd3a50f0" hidden="1">FS_EquityStatement_PY!$B:$B</definedName>
    <definedName name="_RIVb11b9cb035124044b3904ba96adf21b2" hidden="1">FS_CashFlows!$26:$26</definedName>
    <definedName name="_RIVb1451291fdac4d95bfea59f5d7a8203e" hidden="1">Ex_FreeCashFlows!$F:$F</definedName>
    <definedName name="_RIVb14b57f971d84dc9ace43b15ce3db6f6" hidden="1">FS_CashFlows!$43:$43</definedName>
    <definedName name="_RIVb168e19053f14cf4a69fbe9aeec18f67" localSheetId="3" hidden="1">#REF!</definedName>
    <definedName name="_RIVb168e19053f14cf4a69fbe9aeec18f67" localSheetId="4" hidden="1">#REF!</definedName>
    <definedName name="_RIVb168e19053f14cf4a69fbe9aeec18f67" hidden="1">#REF!</definedName>
    <definedName name="_RIVb17d2be422e64fce8f0aef8461d219ae" localSheetId="3" hidden="1">#REF!</definedName>
    <definedName name="_RIVb17d2be422e64fce8f0aef8461d219ae" localSheetId="4" hidden="1">#REF!</definedName>
    <definedName name="_RIVb17d2be422e64fce8f0aef8461d219ae" hidden="1">#REF!</definedName>
    <definedName name="_RIVb181069812e945a8872961dd7e62f9a3" hidden="1">'Ex_DilutedEPS-Pre&amp;Post'!$19:$19</definedName>
    <definedName name="_RIVb1820cce07594e0eae73845c277ad2f8" hidden="1">#REF!</definedName>
    <definedName name="_RIVb1a9514111b44805aea92ca85d6f804a" hidden="1">Notes_Share_BlackScholesModel!$3:$3</definedName>
    <definedName name="_RIVb1bd6143c81b4c6492936d44c4ed79c6" hidden="1">MDA_OperatingExp!$D:$D</definedName>
    <definedName name="_RIVb1d2c80bbe4f423f8e8e5c86ab23ee7c" hidden="1">MDA_VarAndFixedRevbyFeeType!$28:$28</definedName>
    <definedName name="_RIVb1e293fbb7994f99b5149d4c9796df1a" hidden="1">Ex_IncomeStatement!$12:$12</definedName>
    <definedName name="_RIVb1ee999877344b31b36dfcbdaec04f8a" hidden="1">#REF!</definedName>
    <definedName name="_RIVb1fc48d7dcce4f0b90ab2b38d936297f" hidden="1">FS_EquityStatement_PY!$H:$H</definedName>
    <definedName name="_RIVb2148bdb9bb949838b5fa02230e74d3d" hidden="1">Notes_Revenue_Recognition!$Z:$Z</definedName>
    <definedName name="_RIVb21afe22ed014e6a8930c22ab4731ebb" hidden="1">Notes_Share_Employees!$E:$E</definedName>
    <definedName name="_RIVb24a1906656c412b96a7675690081161" hidden="1">FS_EquityStatement!$AB:$AB</definedName>
    <definedName name="_RIVb25f3b34cdf44b358003049cc8c4a018" localSheetId="3" hidden="1">#REF!</definedName>
    <definedName name="_RIVb25f3b34cdf44b358003049cc8c4a018" localSheetId="4" hidden="1">#REF!</definedName>
    <definedName name="_RIVb25f3b34cdf44b358003049cc8c4a018" hidden="1">#REF!</definedName>
    <definedName name="_RIVb2840752df834927a83940e883ab8daa" hidden="1">Notes_Business_InfoRegardingRev!$3:$3</definedName>
    <definedName name="_RIVb2840a37c6794093b2bde7d95e221bd5" hidden="1">Notes_Capital_Regulatory!$O:$O</definedName>
    <definedName name="_RIVb2aab2a48857416e9626f7f7c87c2d3a" hidden="1">Notes_Intangible_Assets_AccuAmo!$O:$O</definedName>
    <definedName name="_RIVb2b877e2e54a4739841bad37368c1c16" hidden="1">Ex_IncomeStatement!$36:$36</definedName>
    <definedName name="_RIVb2cef67901454b39bc3f31da8265003e" localSheetId="4" hidden="1">'FS_StatementsofIncome (with RP)'!$A:$A</definedName>
    <definedName name="_RIVb2cef67901454b39bc3f31da8265003e" hidden="1">FS_StatementsofIncome!$A:$A</definedName>
    <definedName name="_RIVb2d2899db3624c8c92d18df5650703e3" localSheetId="3" hidden="1">#REF!</definedName>
    <definedName name="_RIVb2d2899db3624c8c92d18df5650703e3" localSheetId="4" hidden="1">#REF!</definedName>
    <definedName name="_RIVb2d2899db3624c8c92d18df5650703e3" hidden="1">#REF!</definedName>
    <definedName name="_RIVb2d77a62eae747c3829f148946f18dc1" hidden="1">Notes_Capital_Regulatory!$12:$12</definedName>
    <definedName name="_RIVb324fa2127994d308aa18b7552539a44" hidden="1">Ex_AverageVariable!$C:$C</definedName>
    <definedName name="_RIVb32d0b12f4c848afa7def2495b7c23f4" hidden="1">Notes_Business_InfoRegarding!$E:$E</definedName>
    <definedName name="_RIVb343c40e82c24497b60376b4f0c6d24f" hidden="1">#REF!</definedName>
    <definedName name="_RIVb3b8bcd30c2a4ad998477943bd777f09" hidden="1">Notes_Intangible_Assets_AccuAmo!$8:$8</definedName>
    <definedName name="_RIVb3dea6f3770b4226a110012164dda5c2" hidden="1">Notes_Shares_BeforeReOrg!$A:$A</definedName>
    <definedName name="_RIVb42e517f5376471cb82ed7c71519e737" localSheetId="3" hidden="1">#REF!</definedName>
    <definedName name="_RIVb42e517f5376471cb82ed7c71519e737" localSheetId="4" hidden="1">#REF!</definedName>
    <definedName name="_RIVb42e517f5376471cb82ed7c71519e737" hidden="1">#REF!</definedName>
    <definedName name="_RIVb4364a5faa02427db7192a844b3edf0b" hidden="1">MDA_ResultsOfOperations!$10:$10</definedName>
    <definedName name="_RIVb45652746554449abe2627b728e22c7f" hidden="1">MDA_ResultsOfOperations!$32:$32</definedName>
    <definedName name="_RIVb45f23e1c53243fd9a194e09f930bd01" hidden="1">MDA_ReconciliationtoFreeCashFlo!$A:$A</definedName>
    <definedName name="_RIVb48024ef79d54377be62dfea10bc025d" hidden="1">MDA_ResultsOfOperations!$46:$46</definedName>
    <definedName name="_RIVb4823b559ffa4a61a18ce7ffdfb79412" hidden="1">MDA_ReconAdjustedDilutedEPS!$41:$41</definedName>
    <definedName name="_RIVb495a663bc154b8bad07b75c388ee1d5" hidden="1">Notes_NetIncome_PerShare!$A:$A</definedName>
    <definedName name="_RIVb4e6567c931e452cb21095d78c16a920" hidden="1">FS_StatementsofIncome!$36:$36</definedName>
    <definedName name="_RIVb4ef3cce783c46988742a20d4992c265" localSheetId="3" hidden="1">#REF!</definedName>
    <definedName name="_RIVb4ef3cce783c46988742a20d4992c265" localSheetId="4" hidden="1">#REF!</definedName>
    <definedName name="_RIVb4ef3cce783c46988742a20d4992c265" hidden="1">#REF!</definedName>
    <definedName name="_RIVb508092247184aa988eb2e5955c0851a" hidden="1">Notes_Share_ExpectedRecognition!$3:$3</definedName>
    <definedName name="_RIVb53012120ae0446d99dde8b105eb0d16" hidden="1">MDA_TotalRevenues!$42:$42</definedName>
    <definedName name="_RIVb5634f48f0de4939a02a876c5850254f" hidden="1">MDA_GrossRevenuebyAssetClass!$G:$G</definedName>
    <definedName name="_RIVb564051c80604c9aa8f146a397f1abad" localSheetId="3" hidden="1">#REF!</definedName>
    <definedName name="_RIVb564051c80604c9aa8f146a397f1abad" localSheetId="4" hidden="1">#REF!</definedName>
    <definedName name="_RIVb564051c80604c9aa8f146a397f1abad" hidden="1">#REF!</definedName>
    <definedName name="_RIVb565fe579e49473da67fd95c5fb0339a" hidden="1">MDA_PercentOfRevenues_Change!$7:$7</definedName>
    <definedName name="_RIVb5853171e60e420f8edeba551d87c103" localSheetId="3" hidden="1">#REF!</definedName>
    <definedName name="_RIVb5853171e60e420f8edeba551d87c103" localSheetId="4" hidden="1">#REF!</definedName>
    <definedName name="_RIVb5853171e60e420f8edeba551d87c103" hidden="1">#REF!</definedName>
    <definedName name="_RIVb58ac2258be14169b87784134ca4faa1" hidden="1">MDA_ReconAdjustedEBITDA!$15:$15</definedName>
    <definedName name="_RIVb5a6461873214cd191df351470c312f5" localSheetId="3" hidden="1">'FS_FinancialCondition (with RP)'!$8:$8</definedName>
    <definedName name="_RIVb5a6461873214cd191df351470c312f5" hidden="1">FS_FinancialCondition!$8:$8</definedName>
    <definedName name="_RIVb5b24a9054864c2492c55ea83b2f0a2a" localSheetId="3" hidden="1">#REF!</definedName>
    <definedName name="_RIVb5b24a9054864c2492c55ea83b2f0a2a" localSheetId="4" hidden="1">#REF!</definedName>
    <definedName name="_RIVb5b24a9054864c2492c55ea83b2f0a2a" hidden="1">#REF!</definedName>
    <definedName name="_RIVb5cd48db1b5f4381b0f8a6e407e55895" localSheetId="4" hidden="1">'FS_StatementsofIncome (with RP)'!$J:$J</definedName>
    <definedName name="_RIVb5cd48db1b5f4381b0f8a6e407e55895" hidden="1">FS_StatementsofIncome!$J:$J</definedName>
    <definedName name="_RIVb5ffc305fe72462e91316bc416fca149" hidden="1">MDA_VarAndFixedRevbyAssetClass!$5:$5</definedName>
    <definedName name="_RIVb6203ce0e6654c2784b2a359d39bf594" hidden="1">#REF!</definedName>
    <definedName name="_RIVb642057bd37948fe9f83f2f273d6f32b" localSheetId="3" hidden="1">#REF!</definedName>
    <definedName name="_RIVb642057bd37948fe9f83f2f273d6f32b" localSheetId="4" hidden="1">#REF!</definedName>
    <definedName name="_RIVb642057bd37948fe9f83f2f273d6f32b" hidden="1">#REF!</definedName>
    <definedName name="_RIVb65c840e3bdb45a48aa9089223ef52e5" hidden="1">Ex_EPSTable!$H:$H</definedName>
    <definedName name="_RIVb66f289007f444039ce912b996bc38bf" hidden="1">Ex_AdjustedExpenses!$C:$C</definedName>
    <definedName name="_RIVb695f7b24945411dbe87bde79c7e02d5" hidden="1">FS_EquityStatement!$9:$9</definedName>
    <definedName name="_RIVb6a276a1bc9c48948a83a588fc6759b4" hidden="1">FS_EquityStatement_PY!$A:$A</definedName>
    <definedName name="_RIVb6cb17b7705e4428abf4db81c3af551b" hidden="1">Ex_EBITDAMargin!$11:$11</definedName>
    <definedName name="_RIVb6cd66f72fde461ca199d2ebf66c3f92" localSheetId="3" hidden="1">#REF!</definedName>
    <definedName name="_RIVb6cd66f72fde461ca199d2ebf66c3f92" localSheetId="4" hidden="1">#REF!</definedName>
    <definedName name="_RIVb6cd66f72fde461ca199d2ebf66c3f92" hidden="1">#REF!</definedName>
    <definedName name="_RIVb6e5229ac2fb42918066b325e2685439" hidden="1">MDA_TotalRevenues!$17:$17</definedName>
    <definedName name="_RIVb6f8690321fd45ce86fb90b921240fcf" hidden="1">Notes_SubsequentEvents!$7:$7</definedName>
    <definedName name="_RIVb70166387dc84c8da3c33e6d9e6a6438" hidden="1">Notes_NetIncome_PerShare!$B:$B</definedName>
    <definedName name="_RIVb75b358483cf4c989548f2939c8f963f" hidden="1">FS_CashFlows!$H:$H</definedName>
    <definedName name="_RIVb760b9724c7c41dd8a61ded0e9bdef71" hidden="1">Notes_Related_PartyTransactions!$H:$H</definedName>
    <definedName name="_RIVb777f7a9f2db4af2a8ad0f85621de29e" hidden="1">MDA_WorkingCapital!$15:$15</definedName>
    <definedName name="_RIVb7881cebe94746db8fb30a4c241d495f" localSheetId="4" hidden="1">'FS_StatementsofIncome (with RP)'!$17:$17</definedName>
    <definedName name="_RIVb7881cebe94746db8fb30a4c241d495f" hidden="1">FS_StatementsofIncome!$17:$17</definedName>
    <definedName name="_RIVb7a4c242c9b1404a8b6ff3e870cfb81d" hidden="1">Ex_AdjustedExpenses!$G:$G</definedName>
    <definedName name="_RIVb7b77ae4c86740cab3cf9ad2bbeb2aa1" hidden="1">Ex_IncomeStatement!$E:$E</definedName>
    <definedName name="_RIVb7b92beae34b4ff5b658c239f85cb01e" hidden="1">MDA_ReconAdjustedEBITDA!$34:$34</definedName>
    <definedName name="_RIVb7bcc286a71c46038f80d063b3068563" localSheetId="3" hidden="1">#REF!</definedName>
    <definedName name="_RIVb7bcc286a71c46038f80d063b3068563" localSheetId="4" hidden="1">#REF!</definedName>
    <definedName name="_RIVb7bcc286a71c46038f80d063b3068563" hidden="1">#REF!</definedName>
    <definedName name="_RIVb7c75184e2364c21a432968ad6733cc3" hidden="1">MDA_VarAndFixedRevbyFeeType!$T:$T</definedName>
    <definedName name="_RIVb7d79d1654c34d99b6a9dd4fe3f507fe" hidden="1">#REF!</definedName>
    <definedName name="_RIVb7db233df1b94c1ba97c6a13dc42bacc" hidden="1">MDA_VarAndFixedRevbyFeeType!$5:$5</definedName>
    <definedName name="_RIVb800cfa3555c481c863c3dd739291d51" hidden="1">AssetClass_Variable_Fixed!$I:$I</definedName>
    <definedName name="_RIVb81f94a8e5424f8aa21ec6458344ff6a" localSheetId="3" hidden="1">#REF!</definedName>
    <definedName name="_RIVb81f94a8e5424f8aa21ec6458344ff6a" localSheetId="4" hidden="1">#REF!</definedName>
    <definedName name="_RIVb81f94a8e5424f8aa21ec6458344ff6a" hidden="1">#REF!</definedName>
    <definedName name="_RIVb83ad3a508d444b9922fa04a6ce0c051" hidden="1">#REF!</definedName>
    <definedName name="_RIVb86390ef119941d7bfc741af339526fc" localSheetId="3" hidden="1">#REF!</definedName>
    <definedName name="_RIVb86390ef119941d7bfc741af339526fc" localSheetId="4" hidden="1">#REF!</definedName>
    <definedName name="_RIVb86390ef119941d7bfc741af339526fc" hidden="1">#REF!</definedName>
    <definedName name="_RIVb86c003e7a5748539b56a16a2b14952b" localSheetId="3" hidden="1">#REF!</definedName>
    <definedName name="_RIVb86c003e7a5748539b56a16a2b14952b" localSheetId="4" hidden="1">#REF!</definedName>
    <definedName name="_RIVb86c003e7a5748539b56a16a2b14952b" hidden="1">#REF!</definedName>
    <definedName name="_RIVb87f122cb38e427d9aafd87a1967e26e" hidden="1">Notes_Business_InfoRegardingRev!$4:$4</definedName>
    <definedName name="_RIVb89f921782f745f8be151941d9a2693f" localSheetId="4" hidden="1">'FS_StatementsofIncome (with RP)'!$B:$B</definedName>
    <definedName name="_RIVb89f921782f745f8be151941d9a2693f" hidden="1">FS_StatementsofIncome!$B:$B</definedName>
    <definedName name="_RIVb8a6801a2e8441b497748321a6664095" localSheetId="3" hidden="1">#REF!</definedName>
    <definedName name="_RIVb8a6801a2e8441b497748321a6664095" localSheetId="4" hidden="1">#REF!</definedName>
    <definedName name="_RIVb8a6801a2e8441b497748321a6664095" hidden="1">#REF!</definedName>
    <definedName name="_RIVb8bbbe11aa9043fe964c31a94a7748d3" hidden="1">MDA_GrossRevenuebyClientSector!$28:$28</definedName>
    <definedName name="_RIVb8dd0539566543179fe358acde8386b1" hidden="1">Ex_IncomeStatement!$28:$28</definedName>
    <definedName name="_RIVb8f133392b774084893944518baab05c" localSheetId="3" hidden="1">#REF!</definedName>
    <definedName name="_RIVb8f133392b774084893944518baab05c" localSheetId="4" hidden="1">#REF!</definedName>
    <definedName name="_RIVb8f133392b774084893944518baab05c" hidden="1">#REF!</definedName>
    <definedName name="_RIVb916e53ef7c3464c8f7ebd1f78a048f5" localSheetId="3" hidden="1">#REF!</definedName>
    <definedName name="_RIVb916e53ef7c3464c8f7ebd1f78a048f5" localSheetId="4" hidden="1">#REF!</definedName>
    <definedName name="_RIVb916e53ef7c3464c8f7ebd1f78a048f5" hidden="1">#REF!</definedName>
    <definedName name="_RIVb91f1227db224849a6eb258ac4810479" hidden="1">MDA_CashFlows!$C:$C</definedName>
    <definedName name="_RIVb92ee7a45313414bbeb8a4473585c162" hidden="1">Note_NCI_TransfersToNCI!$3:$3</definedName>
    <definedName name="_RIVb93201d015bf4a0eaefd64ea6c24e558" hidden="1">MDA_GrossRevenuebyClientSector!$B:$B</definedName>
    <definedName name="_RIVb97b6afcef6749819f5b4558433f62c0" localSheetId="3" hidden="1">#REF!</definedName>
    <definedName name="_RIVb97b6afcef6749819f5b4558433f62c0" localSheetId="4" hidden="1">#REF!</definedName>
    <definedName name="_RIVb97b6afcef6749819f5b4558433f62c0" hidden="1">#REF!</definedName>
    <definedName name="_RIVb9ccd9dec9254cae849b63678ff45229" hidden="1">#REF!</definedName>
    <definedName name="_RIVb9d55958ff7e44baab7c4c8fcae44a66" hidden="1">MDA_PercentOfRevenues_AvgDailyV!$J:$J</definedName>
    <definedName name="_RIVb9e6df2e8a1f4b7196ca515c617a43a3" hidden="1">'Ex_DilutedEPS-Pre&amp;Post'!$I:$I</definedName>
    <definedName name="_RIVba16e3630a354111bc98b14620749f5b" hidden="1">#REF!</definedName>
    <definedName name="_RIVba307ddd6d9e4d208633332fd625f828" localSheetId="3" hidden="1">#REF!</definedName>
    <definedName name="_RIVba307ddd6d9e4d208633332fd625f828" localSheetId="4" hidden="1">#REF!</definedName>
    <definedName name="_RIVba307ddd6d9e4d208633332fd625f828" hidden="1">#REF!</definedName>
    <definedName name="_RIVba321795929f4f7ea0598794fc58d15d" localSheetId="3" hidden="1">#REF!</definedName>
    <definedName name="_RIVba321795929f4f7ea0598794fc58d15d" localSheetId="4" hidden="1">#REF!</definedName>
    <definedName name="_RIVba321795929f4f7ea0598794fc58d15d" hidden="1">#REF!</definedName>
    <definedName name="_RIVba3324498d1e4723a2d29109014b305f" hidden="1">'Ex_DilutedEPS-Pre&amp;Post'!$28:$28</definedName>
    <definedName name="_RIVba5832f7dc1c49c398f144e144e690cc" hidden="1">Notes_Intangible_Assets_AccuAmo!$A:$A</definedName>
    <definedName name="_RIVba5e2697efbe4e16881e4d425a6bb58b" localSheetId="3" hidden="1">#REF!</definedName>
    <definedName name="_RIVba5e2697efbe4e16881e4d425a6bb58b" localSheetId="4" hidden="1">#REF!</definedName>
    <definedName name="_RIVba5e2697efbe4e16881e4d425a6bb58b" hidden="1">#REF!</definedName>
    <definedName name="_RIVba7c0e71002241f1adf4878175a6e8a7" hidden="1">FS_EquityStatement_PY!$J:$J</definedName>
    <definedName name="_RIVbac7781e107f48cea2e834bee2a78327" hidden="1">MDA_GrossRevenuebyAssetClass!$J:$J</definedName>
    <definedName name="_RIVbaec21f594654eca91607c24ed6b13ed" localSheetId="3" hidden="1">'FS_FinancialCondition (with RP)'!$B:$B</definedName>
    <definedName name="_RIVbaec21f594654eca91607c24ed6b13ed" hidden="1">FS_FinancialCondition!$B:$B</definedName>
    <definedName name="_RIVbaffb6be538240cfbb22896e917034c9" hidden="1">'Ex_DilutedEPS-Pre&amp;Post'!$H:$H</definedName>
    <definedName name="_RIVbb074df0bf2c40dcbcdfed9b63939a58" hidden="1">FS_CashFlows!$19:$19</definedName>
    <definedName name="_RIVbb0920d3e7094ae3a3dbf828ce019808" localSheetId="3" hidden="1">#REF!</definedName>
    <definedName name="_RIVbb0920d3e7094ae3a3dbf828ce019808" localSheetId="4" hidden="1">#REF!</definedName>
    <definedName name="_RIVbb0920d3e7094ae3a3dbf828ce019808" hidden="1">#REF!</definedName>
    <definedName name="_RIVbb213267f32146239ec4125400cdd047" hidden="1">MDA_ReconAdjustedEBITDA!$45:$45</definedName>
    <definedName name="_RIVbb288d8b332f41e7b2749c314bbf08c5" localSheetId="3" hidden="1">#REF!</definedName>
    <definedName name="_RIVbb288d8b332f41e7b2749c314bbf08c5" localSheetId="4" hidden="1">#REF!</definedName>
    <definedName name="_RIVbb288d8b332f41e7b2749c314bbf08c5" hidden="1">#REF!</definedName>
    <definedName name="_RIVbb4ebdb6d01147bf880eda2a0cd9c9e6" localSheetId="3" hidden="1">#REF!</definedName>
    <definedName name="_RIVbb4ebdb6d01147bf880eda2a0cd9c9e6" localSheetId="4" hidden="1">#REF!</definedName>
    <definedName name="_RIVbb4ebdb6d01147bf880eda2a0cd9c9e6" hidden="1">#REF!</definedName>
    <definedName name="_RIVbb74faa9c1f24019b81c6b4a7129fa57" hidden="1">Notes_Revenue_Recognition!$H:$H</definedName>
    <definedName name="_RIVbb81e761929e4c0291bf2ab66713ec4a" hidden="1">Notes_Shares!$3:$3</definedName>
    <definedName name="_RIVbbcfa4161cf74dd09f0773a6d7c895d3" hidden="1">Notes_Capital_LiquidFinancialAs!$F:$F</definedName>
    <definedName name="_RIVbbdaa6be8588475e8fee8d32b628314e" hidden="1">Notes_SubsequentEvents!$6:$6</definedName>
    <definedName name="_RIVbbe0f81b7be040e98355cd6c48993b75" hidden="1">Ex_AdjustedEBITDA!$7:$7</definedName>
    <definedName name="_RIVbbeafaee5ce94af485a5b7faeb969e96" hidden="1">MDA_TotalRevenues!$38:$38</definedName>
    <definedName name="_RIVbc0404ed29024611afad00c44d827f88" localSheetId="3" hidden="1">#REF!</definedName>
    <definedName name="_RIVbc0404ed29024611afad00c44d827f88" localSheetId="4" hidden="1">#REF!</definedName>
    <definedName name="_RIVbc0404ed29024611afad00c44d827f88" hidden="1">#REF!</definedName>
    <definedName name="_RIVbc0b7e5189994edb9bd0208e0409441c" hidden="1">Ex_IncomeStatement!$32:$32</definedName>
    <definedName name="_RIVbc13eeae1929400fa3fab78860a3388f" hidden="1">FS_ComprehensiveIncome!$G:$G</definedName>
    <definedName name="_RIVbc97166e7ee241529ddd13e30d333b0f" hidden="1">MDA_VarAndFixedRevbyAssetClass!$27:$27</definedName>
    <definedName name="_RIVbc9c085865084f72835d622eacd98d71" hidden="1">MDA_ReconAdjustedEBITDA!$14:$14</definedName>
    <definedName name="_RIVbca0a3079f97460c805e1de1fd9fda6e" hidden="1">#REF!</definedName>
    <definedName name="_RIVbd2badb03cfb4e76bd79301725ee8a64" hidden="1">MDA_VarAndFixedRevbyFeeType!$V:$V</definedName>
    <definedName name="_RIVbd7d8a2c3f9b4a29b2ab5870392a5aa2" hidden="1">MDA_GrossRevenuebyAssetClass!$3:$3</definedName>
    <definedName name="_RIVbd8d99dc6ee7454cb35cc31d4999f09b" hidden="1">#REF!</definedName>
    <definedName name="_RIVbd8ee64401884665b9e21dc701780bbe" localSheetId="3" hidden="1">#REF!</definedName>
    <definedName name="_RIVbd8ee64401884665b9e21dc701780bbe" localSheetId="4" hidden="1">#REF!</definedName>
    <definedName name="_RIVbd8ee64401884665b9e21dc701780bbe" hidden="1">#REF!</definedName>
    <definedName name="_RIVbdaf5da3821c4028a2c28ecda4d0f33d" hidden="1">#REF!</definedName>
    <definedName name="_RIVbdb52ef9b42a4deb96975e9068e46cbf" localSheetId="3" hidden="1">#REF!</definedName>
    <definedName name="_RIVbdb52ef9b42a4deb96975e9068e46cbf" localSheetId="4" hidden="1">#REF!</definedName>
    <definedName name="_RIVbdb52ef9b42a4deb96975e9068e46cbf" hidden="1">#REF!</definedName>
    <definedName name="_RIVbdb849b5bc234588ace2f5582cbf4396" localSheetId="3" hidden="1">#REF!</definedName>
    <definedName name="_RIVbdb849b5bc234588ace2f5582cbf4396" localSheetId="4" hidden="1">#REF!</definedName>
    <definedName name="_RIVbdb849b5bc234588ace2f5582cbf4396" hidden="1">#REF!</definedName>
    <definedName name="_RIVbdcbae7a7e734800a6b1bf927701e9e2" hidden="1">Ex_IncomeStatement!$B:$B</definedName>
    <definedName name="_RIVbdcdf068cb3f46939f55339a9d120029" localSheetId="3" hidden="1">#REF!</definedName>
    <definedName name="_RIVbdcdf068cb3f46939f55339a9d120029" localSheetId="4" hidden="1">#REF!</definedName>
    <definedName name="_RIVbdcdf068cb3f46939f55339a9d120029" hidden="1">#REF!</definedName>
    <definedName name="_RIVbdf325452ccd48e9a64a1523af27bf41" hidden="1">MDA_VarAndFixedRevbyFeeType!$6:$6</definedName>
    <definedName name="_RIVbe01a71cc3764f2e947cff2480404ba0" hidden="1">AssetClass_Variable_Fixed!$D:$D</definedName>
    <definedName name="_RIVbe4ca734dd4f43df9986c956df2d902a" localSheetId="3" hidden="1">#REF!</definedName>
    <definedName name="_RIVbe4ca734dd4f43df9986c956df2d902a" localSheetId="4" hidden="1">#REF!</definedName>
    <definedName name="_RIVbe4ca734dd4f43df9986c956df2d902a" hidden="1">#REF!</definedName>
    <definedName name="_RIVbe5f82c38e494211a981ae81356e81da" hidden="1">MDA_ReconAdjustedDilutedEPS!$34:$34</definedName>
    <definedName name="_RIVbe767561768c4213b6ecaf9a3859ebf7" hidden="1">#REF!</definedName>
    <definedName name="_RIVbe7b879f0b85497bb1fed3fa81056211" localSheetId="3" hidden="1">#REF!</definedName>
    <definedName name="_RIVbe7b879f0b85497bb1fed3fa81056211" localSheetId="4" hidden="1">#REF!</definedName>
    <definedName name="_RIVbe7b879f0b85497bb1fed3fa81056211" hidden="1">#REF!</definedName>
    <definedName name="_RIVbe85a7d087a64b60b6d18363cec35900" localSheetId="3" hidden="1">#REF!</definedName>
    <definedName name="_RIVbe85a7d087a64b60b6d18363cec35900" localSheetId="4" hidden="1">#REF!</definedName>
    <definedName name="_RIVbe85a7d087a64b60b6d18363cec35900" hidden="1">#REF!</definedName>
    <definedName name="_RIVbe8ee3eccdea45a88d976f41c7161a5a" hidden="1">MDA_VarAndFixedRevbyAssetClass!$R:$R</definedName>
    <definedName name="_RIVbead7617da04478a97f406d52cbd7331" hidden="1">FS_CashFlows!$54:$54</definedName>
    <definedName name="_RIVbecea0595b194ab0a3c92875167004f0" hidden="1">MDA_GrossRevenuebyAssetClass!$27:$27</definedName>
    <definedName name="_RIVbef5618e88964f3bae5a05ce3b6e4766" localSheetId="3" hidden="1">#REF!</definedName>
    <definedName name="_RIVbef5618e88964f3bae5a05ce3b6e4766" localSheetId="4" hidden="1">#REF!</definedName>
    <definedName name="_RIVbef5618e88964f3bae5a05ce3b6e4766" hidden="1">#REF!</definedName>
    <definedName name="_RIVbf100864d098424387a7ecbaa8d60312" hidden="1">Notes_NetIncome_PerShare!$44:$44</definedName>
    <definedName name="_RIVbf185be668d443a6afe3c7ec9457ea71" hidden="1">MDA_CashFlows!$D:$D</definedName>
    <definedName name="_RIVbf1a2df44ba147d7ae856bc03f7aab9b" hidden="1">Notes_Share_EquitySettledPRSUs!$E:$E</definedName>
    <definedName name="_RIVbf5d3027df5e45fba55410b66d3a8b56" hidden="1">MDA_GrossRevenuesByGeography!$F:$F</definedName>
    <definedName name="_RIVbf86a014defc41d0b3977a5f181f7ec5" localSheetId="3" hidden="1">#REF!</definedName>
    <definedName name="_RIVbf86a014defc41d0b3977a5f181f7ec5" localSheetId="4" hidden="1">#REF!</definedName>
    <definedName name="_RIVbf86a014defc41d0b3977a5f181f7ec5" hidden="1">#REF!</definedName>
    <definedName name="_RIVbf89ff46b6884818b7e66e5367566435" localSheetId="3" hidden="1">#REF!</definedName>
    <definedName name="_RIVbf89ff46b6884818b7e66e5367566435" localSheetId="4" hidden="1">#REF!</definedName>
    <definedName name="_RIVbf89ff46b6884818b7e66e5367566435" hidden="1">#REF!</definedName>
    <definedName name="_RIVbf97d1bcc30c46c9a195bf204ef6c532" hidden="1">MDA_TotalRevenues!$9:$9</definedName>
    <definedName name="_RIVbf997dfacbdd44598d94001cc4c116c9" hidden="1">MDA_PercentOfRevenues_AvgDailyV!$K:$K</definedName>
    <definedName name="_RIVbfa545704e804a01870fa35c258602cf" hidden="1">Notes_Business_ClientSector!$11:$11</definedName>
    <definedName name="_RIVbfca9f1e21d6499ca0c5fad8a07b8079" localSheetId="3" hidden="1">#REF!</definedName>
    <definedName name="_RIVbfca9f1e21d6499ca0c5fad8a07b8079" localSheetId="4" hidden="1">#REF!</definedName>
    <definedName name="_RIVbfca9f1e21d6499ca0c5fad8a07b8079" hidden="1">#REF!</definedName>
    <definedName name="_RIVbfd53abc66134e15aefc59770c605215" hidden="1">FS_EquityStatement!$N:$N</definedName>
    <definedName name="_RIVc0368c160c994bc5bc730aa1c0051db9" hidden="1">#REF!</definedName>
    <definedName name="_RIVc03862ca18fc4bdc9ffa9da81f9460ce" localSheetId="3" hidden="1">#REF!</definedName>
    <definedName name="_RIVc03862ca18fc4bdc9ffa9da81f9460ce" localSheetId="4" hidden="1">#REF!</definedName>
    <definedName name="_RIVc03862ca18fc4bdc9ffa9da81f9460ce" hidden="1">#REF!</definedName>
    <definedName name="_RIVc042842d0fbf42ffb7d065fa8ce13203" hidden="1">Ex_DilutedEPS!$4:$4</definedName>
    <definedName name="_RIVc04709b22daf4fb68ed0490f95c8ee47" hidden="1">Ex_EPSTable!$B:$B</definedName>
    <definedName name="_RIVc048e03daf054231b1f82e18c14c7e76" hidden="1">Notes_Minimum_Lease!$6:$6</definedName>
    <definedName name="_RIVc0496249f6cd4e178b0e9946b4eac463" hidden="1">MDA_OperatingExp!$30:$30</definedName>
    <definedName name="_RIVc05aaf2310524b28b110bf878d69e953" hidden="1">MDA_TotalRevenues!$13:$13</definedName>
    <definedName name="_RIVc09c0cd2797345588c9e1cedce52a4ee" hidden="1">FS_CashFlows!$10:$10</definedName>
    <definedName name="_RIVc0a8a8e15cc342b3a15dffc1269f6782" localSheetId="3" hidden="1">#REF!</definedName>
    <definedName name="_RIVc0a8a8e15cc342b3a15dffc1269f6782" localSheetId="4" hidden="1">#REF!</definedName>
    <definedName name="_RIVc0a8a8e15cc342b3a15dffc1269f6782" hidden="1">#REF!</definedName>
    <definedName name="_RIVc0ac42d66eae4b23ac70ce3e52db2318" hidden="1">Ex_IncomeStatement!$23:$23</definedName>
    <definedName name="_RIVc0e25b08acea4610be407a703c9bcf53" hidden="1">FS_EquityStatement_PY!$6:$6</definedName>
    <definedName name="_RIVc14d3fae4c614ac68e1242afe1bd01c4" hidden="1">Notes_Share_Employees!$10:$10</definedName>
    <definedName name="_RIVc1a7958b7767480dafdde7c44f57797f" localSheetId="3" hidden="1">#REF!</definedName>
    <definedName name="_RIVc1a7958b7767480dafdde7c44f57797f" localSheetId="4" hidden="1">#REF!</definedName>
    <definedName name="_RIVc1a7958b7767480dafdde7c44f57797f" hidden="1">#REF!</definedName>
    <definedName name="_RIVc1b3423419dc4d21b4e93d2c046fcc39" hidden="1">Notes_Capital_Regulatory!$A:$A</definedName>
    <definedName name="_RIVc1d27cc2df064ca596a91da3ad26d469" hidden="1">Ex_QuarterlyTradeVolume!$6:$6</definedName>
    <definedName name="_RIVc1ff035cbbe54406819c404eb278aa5e" hidden="1">MDA_GrossRevenuebyAssetClass!$23:$23</definedName>
    <definedName name="_RIVc20c0858ef3e40e385edd4f96cd2a4b3" hidden="1">MDA_ReconAdjustedEBITDA!$7:$7</definedName>
    <definedName name="_RIVc236d04ebec54e59b5802dbda90e765a" hidden="1">Notes_Intangible_Assets_Goodwil!$D:$D</definedName>
    <definedName name="_RIVc2552478183c45ce8b22f6e9ae905022" hidden="1">MDA_ReconAdjustedDilutedEPS!$47:$47</definedName>
    <definedName name="_RIVc2599c2fcf28488492ea6a43ba9f6ca5" hidden="1">#REF!</definedName>
    <definedName name="_RIVc270179eff0a4abe9b20863b50d6907b" hidden="1">MDA_TotalRevenues!$3:$3</definedName>
    <definedName name="_RIVc2abd3f49270459591a850449f6bfa2d" hidden="1">MDA_WorkingCapital!$G:$G</definedName>
    <definedName name="_RIVc2baf86e57bc407abcb6c8e4d60fdae5" localSheetId="3" hidden="1">#REF!</definedName>
    <definedName name="_RIVc2baf86e57bc407abcb6c8e4d60fdae5" localSheetId="4" hidden="1">#REF!</definedName>
    <definedName name="_RIVc2baf86e57bc407abcb6c8e4d60fdae5" hidden="1">#REF!</definedName>
    <definedName name="_RIVc2c6fa07ee2b4db28234b850d7ac5101" hidden="1">Notes_Share_Options!$7:$7</definedName>
    <definedName name="_RIVc2d043f192654084b45db4b9d67cf129" hidden="1">Notes_Revenue_Recognition!$B:$B</definedName>
    <definedName name="_RIVc2e67ab8871841c59015fbbe4253ab2c" localSheetId="3" hidden="1">#REF!</definedName>
    <definedName name="_RIVc2e67ab8871841c59015fbbe4253ab2c" localSheetId="4" hidden="1">#REF!</definedName>
    <definedName name="_RIVc2e67ab8871841c59015fbbe4253ab2c" hidden="1">#REF!</definedName>
    <definedName name="_RIVc2eb3401c4724cb09113f2e867278c7b" hidden="1">MDA_ResultsOfOperations!$35:$35</definedName>
    <definedName name="_RIVc2f1c97806ff414481f11af616257966" hidden="1">FS_ComprehensiveIncome!$20:$20</definedName>
    <definedName name="_RIVc2fd05a148b34b82aff5c00a1ba39c25" localSheetId="4" hidden="1">'FS_StatementsofIncome (with RP)'!$F:$F</definedName>
    <definedName name="_RIVc2fd05a148b34b82aff5c00a1ba39c25" hidden="1">FS_StatementsofIncome!$F:$F</definedName>
    <definedName name="_RIVc300229a6c6f46fba47dc90089660f9b" localSheetId="4" hidden="1">'FS_StatementsofIncome (with RP)'!$N:$N</definedName>
    <definedName name="_RIVc300229a6c6f46fba47dc90089660f9b" hidden="1">FS_StatementsofIncome!$N:$N</definedName>
    <definedName name="_RIVc335cbd7faa048a09356e3de38f90e82" localSheetId="3" hidden="1">#REF!</definedName>
    <definedName name="_RIVc335cbd7faa048a09356e3de38f90e82" localSheetId="4" hidden="1">#REF!</definedName>
    <definedName name="_RIVc335cbd7faa048a09356e3de38f90e82" hidden="1">#REF!</definedName>
    <definedName name="_RIVc359b4c88df94f289ee9a05ff2f7edf9" hidden="1">Notes_Related_PartyTransactions!$G:$G</definedName>
    <definedName name="_RIVc362eb68e5fe40f397ef6355777e7a4a" hidden="1">Ex_EPSTable!$17:$17</definedName>
    <definedName name="_RIVc38bc4946be74c3db03f3e72fa4bf740" hidden="1">#REF!</definedName>
    <definedName name="_RIVc39185fe009a405a8cae573ec43b566c" localSheetId="4" hidden="1">'FS_StatementsofIncome (with RP)'!$G:$G</definedName>
    <definedName name="_RIVc39185fe009a405a8cae573ec43b566c" hidden="1">FS_StatementsofIncome!$G:$G</definedName>
    <definedName name="_RIVc3c64b9b346847afabe410a988ae5e45" hidden="1">Notes_Share_CashSettled!$5:$5</definedName>
    <definedName name="_RIVc3cc7e70c37d48c6a045ff233f1edd54" localSheetId="3" hidden="1">#REF!</definedName>
    <definedName name="_RIVc3cc7e70c37d48c6a045ff233f1edd54" localSheetId="4" hidden="1">#REF!</definedName>
    <definedName name="_RIVc3cc7e70c37d48c6a045ff233f1edd54" hidden="1">#REF!</definedName>
    <definedName name="_RIVc40e243909824e2c914b50bfb0bd323d" localSheetId="3" hidden="1">#REF!</definedName>
    <definedName name="_RIVc40e243909824e2c914b50bfb0bd323d" localSheetId="4" hidden="1">#REF!</definedName>
    <definedName name="_RIVc40e243909824e2c914b50bfb0bd323d" hidden="1">#REF!</definedName>
    <definedName name="_RIVc45bf3587ac34adba3fe90ae0b3d3b4c" localSheetId="3" hidden="1">#REF!</definedName>
    <definedName name="_RIVc45bf3587ac34adba3fe90ae0b3d3b4c" localSheetId="4" hidden="1">#REF!</definedName>
    <definedName name="_RIVc45bf3587ac34adba3fe90ae0b3d3b4c" hidden="1">#REF!</definedName>
    <definedName name="_RIVc509288f318b46ebb4d30117ff1fb309" hidden="1">FS_EquityStatement!$M:$M</definedName>
    <definedName name="_RIVc53af225f8a14573adb9ce784d4c3cef" localSheetId="3" hidden="1">'FS_FinancialCondition (with RP)'!$28:$28</definedName>
    <definedName name="_RIVc53af225f8a14573adb9ce784d4c3cef" hidden="1">FS_FinancialCondition!$29:$29</definedName>
    <definedName name="_RIVc57c0532d3aa46db9d1cae095ee72087" hidden="1">FS_ComprehensiveIncome!$21:$21</definedName>
    <definedName name="_RIVc5c24adf41044320a5cb3ba3425ce92c" hidden="1">Notes_Share_EquitySettledPRSUs!$5:$5</definedName>
    <definedName name="_RIVc5c5876009c244a4927fea73de1f9ee3" hidden="1">Notes_Share_Employees!$5:$5</definedName>
    <definedName name="_RIVc5cef4adc66846549f299c207abd8f71" localSheetId="3" hidden="1">#REF!</definedName>
    <definedName name="_RIVc5cef4adc66846549f299c207abd8f71" localSheetId="4" hidden="1">#REF!</definedName>
    <definedName name="_RIVc5cef4adc66846549f299c207abd8f71" hidden="1">#REF!</definedName>
    <definedName name="_RIVc5db0797e0184792bcfa392897551dcb" hidden="1">#REF!</definedName>
    <definedName name="_RIVc5f562426ff84168a14fbf2eb45def42" hidden="1">Ex_FreeCashFlows!$G:$G</definedName>
    <definedName name="_RIVc60742a9a2dc41fb91b2155a248e1cb5" hidden="1">MDA_VarAndFixedRevbyAssetClass!$J:$J</definedName>
    <definedName name="_RIVc6481cbbbea8477d83222329b5f1c605" hidden="1">MDA_TotalRevenues!$H:$H</definedName>
    <definedName name="_RIVc66bde0c59984bec9e06d55578dca4a4" localSheetId="3" hidden="1">'FS_FinancialCondition (with RP)'!$23:$23</definedName>
    <definedName name="_RIVc66bde0c59984bec9e06d55578dca4a4" hidden="1">FS_FinancialCondition!$24:$24</definedName>
    <definedName name="_RIVc670d7c0ce634a7d993d379f5d8e370c" localSheetId="3" hidden="1">#REF!</definedName>
    <definedName name="_RIVc670d7c0ce634a7d993d379f5d8e370c" localSheetId="4" hidden="1">#REF!</definedName>
    <definedName name="_RIVc670d7c0ce634a7d993d379f5d8e370c" hidden="1">#REF!</definedName>
    <definedName name="_RIVc68cddae1e6b4aaca41093fed8f5c0cf" hidden="1">Ex_FreeCashFlows!$C:$C</definedName>
    <definedName name="_RIVc699c654f06c473da24459e521626953" hidden="1">Notes_NetIncome_PerShare!$13:$13</definedName>
    <definedName name="_RIVc6cfd60cd4994bd3b476de59dd16d9d6" hidden="1">MDA_ReconciliationtoFreeCashFlo!$G:$G</definedName>
    <definedName name="_RIVc6dcd34aab5045ff8250158f261879b7" hidden="1">MDA_VarAndFixedRevbyAssetClass!$N:$N</definedName>
    <definedName name="_RIVc6f973c9499e4a7d9d79eb9b26b00ff8" hidden="1">MDA_PercentOfRevenues_Change!$8:$8</definedName>
    <definedName name="_RIVc71e567aabda4547a68ed546a76c839c" hidden="1">Notes_Share_CashSettled!$L:$L</definedName>
    <definedName name="_RIVc724e379d8ef48cc833c7e1997ecdb18" hidden="1">AssetClass_Variable_Fixed!$4:$4</definedName>
    <definedName name="_RIVc727c4abb49646aca9da1a83e101da39" hidden="1">Notes_Minimum_Lease!$4:$4</definedName>
    <definedName name="_RIVc73ae79295524c1c88e4cbcfb7e95547" hidden="1">Ex_DilutedEPS!$9:$9</definedName>
    <definedName name="_RIVc778bf2792984f68aec5d03547d2fe80" localSheetId="3" hidden="1">#REF!</definedName>
    <definedName name="_RIVc778bf2792984f68aec5d03547d2fe80" localSheetId="4" hidden="1">#REF!</definedName>
    <definedName name="_RIVc778bf2792984f68aec5d03547d2fe80" hidden="1">#REF!</definedName>
    <definedName name="_RIVc7819eb3daf54f4b919e5f66260457b0" hidden="1">MDA_GrossRevenuebyAssetClass!$I:$I</definedName>
    <definedName name="_RIVc7ac496b81e44636ac3560ad34cc4bc9" localSheetId="3" hidden="1">#REF!</definedName>
    <definedName name="_RIVc7ac496b81e44636ac3560ad34cc4bc9" localSheetId="4" hidden="1">#REF!</definedName>
    <definedName name="_RIVc7ac496b81e44636ac3560ad34cc4bc9" hidden="1">#REF!</definedName>
    <definedName name="_RIVc7b7519939114ef1b8a55d6d546ec85c" hidden="1">MDA_GrossRevenuebyAssetClass!$10:$10</definedName>
    <definedName name="_RIVc7c255b1a53f4504bc069ded9bdc1372" localSheetId="3" hidden="1">#REF!</definedName>
    <definedName name="_RIVc7c255b1a53f4504bc069ded9bdc1372" localSheetId="4" hidden="1">#REF!</definedName>
    <definedName name="_RIVc7c255b1a53f4504bc069ded9bdc1372" hidden="1">#REF!</definedName>
    <definedName name="_RIVc7f3fc1cf9fb470e8cad9767ba872d8c" hidden="1">Ex_EPSTable!$L:$L</definedName>
    <definedName name="_RIVc8072e75069c40a3ae856d71b19d2dba" hidden="1">Ex_AdjustedEBITDA!$12:$12</definedName>
    <definedName name="_RIVc80940efa9eb4984861b9ab9114d1f72" hidden="1">MDA_WorkingCapital!$C:$C</definedName>
    <definedName name="_RIVc8397e4fe99d4b0a9eb9e4f9dc88c9e5" hidden="1">#REF!</definedName>
    <definedName name="_RIVc85665d1838c48b0aa1d6f5e020f0394" hidden="1">Notes_Deferred_Revenue!$A:$A</definedName>
    <definedName name="_RIVc8756ef18a574aaf858a35a74f9fae8f" localSheetId="3" hidden="1">#REF!</definedName>
    <definedName name="_RIVc8756ef18a574aaf858a35a74f9fae8f" localSheetId="4" hidden="1">#REF!</definedName>
    <definedName name="_RIVc8756ef18a574aaf858a35a74f9fae8f" hidden="1">#REF!</definedName>
    <definedName name="_RIVc87df16eaa3347c7ac002f47dbd63d00" hidden="1">Ex_EPSTable!$22:$22</definedName>
    <definedName name="_RIVc8b7ab21ee2549e28bea2566ca545044" hidden="1">Ex_QuarterlyTradeVolume!$H:$H</definedName>
    <definedName name="_RIVc8d90866f43248f39d1621df7f756e98" localSheetId="3" hidden="1">#REF!</definedName>
    <definedName name="_RIVc8d90866f43248f39d1621df7f756e98" localSheetId="4" hidden="1">#REF!</definedName>
    <definedName name="_RIVc8d90866f43248f39d1621df7f756e98" hidden="1">#REF!</definedName>
    <definedName name="_RIVc8ec3f5c55844bed940305ed3eeb81e0" hidden="1">'Ex_DilutedEPS-Pre&amp;Post'!$25:$25</definedName>
    <definedName name="_RIVc913987ff4fc4aadae3a7c33a7eaa43b" hidden="1">FS_CashFlows!$38:$38</definedName>
    <definedName name="_RIVc91f8de1b2514bdba3ece6bcfbda9a9f" hidden="1">Notes_Share_EmployeeShares!$C:$C</definedName>
    <definedName name="_RIVc92ddd501d124249ac4dc1f600f892d8" hidden="1">MDA_ResultsOfOperations!$40:$40</definedName>
    <definedName name="_RIVc937bd6cb8b14660a48fcbc7e2539500" hidden="1">MDA_OperatingExp!$F:$F</definedName>
    <definedName name="_RIVc94e4b5013bc4ed9a748e8264a6e3d95" hidden="1">Notes_Share_EmployeeShares!$4:$4</definedName>
    <definedName name="_RIVc96020ebd0ba41d9a60b431d3f1c024f" hidden="1">Notes_Related_PartyTransactions!$20:$20</definedName>
    <definedName name="_RIVc963e827fe40497ba35037aeb6306d86" hidden="1">Notes_Shares!$C:$C</definedName>
    <definedName name="_RIVc97846d63ce940a0a52d880d2ff6d846" hidden="1">MDA_PercentOfRevenues_AvgDailyV!$16:$16</definedName>
    <definedName name="_RIVc97e77bd2e3b453d80daed440743f97b" hidden="1">Ex_EBITDAMargin!$5:$5</definedName>
    <definedName name="_RIVc99f777dce5445e3b42777fbadcad22a" hidden="1">Notes_NetIncome_PerShare!$41:$41</definedName>
    <definedName name="_RIVc9a185ce0a6c4a71adef235efe1e0cb1" localSheetId="3" hidden="1">#REF!</definedName>
    <definedName name="_RIVc9a185ce0a6c4a71adef235efe1e0cb1" localSheetId="4" hidden="1">#REF!</definedName>
    <definedName name="_RIVc9a185ce0a6c4a71adef235efe1e0cb1" hidden="1">#REF!</definedName>
    <definedName name="_RIVc9a46e0d3cee41819c5452bd41312284" hidden="1">Notes_Related_PartyTransactions!$E:$E</definedName>
    <definedName name="_RIVc9d080dc93ef4e02848b59035969301a" localSheetId="3" hidden="1">#REF!</definedName>
    <definedName name="_RIVc9d080dc93ef4e02848b59035969301a" localSheetId="4" hidden="1">#REF!</definedName>
    <definedName name="_RIVc9d080dc93ef4e02848b59035969301a" hidden="1">#REF!</definedName>
    <definedName name="_RIVc9dd1371bae544a1bab5e25ce027a493" localSheetId="3" hidden="1">#REF!</definedName>
    <definedName name="_RIVc9dd1371bae544a1bab5e25ce027a493" localSheetId="4" hidden="1">#REF!</definedName>
    <definedName name="_RIVc9dd1371bae544a1bab5e25ce027a493" hidden="1">#REF!</definedName>
    <definedName name="_RIVc9f0247b562f4f19bbded699121fd7e1" hidden="1">FS_ComprehensiveIncome!$L:$L</definedName>
    <definedName name="_RIVca0b3f67b6964051aa0aec1f68be14ce" hidden="1">MDA_ReconAdjustedDilutedEPS!$10:$10</definedName>
    <definedName name="_RIVca28aa02cbdf4288824fabb1177accbf" localSheetId="3" hidden="1">#REF!</definedName>
    <definedName name="_RIVca28aa02cbdf4288824fabb1177accbf" localSheetId="4" hidden="1">#REF!</definedName>
    <definedName name="_RIVca28aa02cbdf4288824fabb1177accbf" hidden="1">#REF!</definedName>
    <definedName name="_RIVca4dbe1acf8b445d92167da189e664d4" hidden="1">Notes_Business_ClientSector!$A:$A</definedName>
    <definedName name="_RIVca51b88af51b4f7da405a7b1693ccd3e" hidden="1">Notes_FairValue_FinancialInstru!$14:$14</definedName>
    <definedName name="_RIVca5ad7eb75b34e2395d9ae5804bcc299" hidden="1">Notes_NetIncome_PerShare!$J:$J</definedName>
    <definedName name="_RIVca7ea99475b547fa959ad23f997ad622" hidden="1">MDA_VarAndFixedRevbyFeeType!$31:$31</definedName>
    <definedName name="_RIVcafee3c192984f3cb28bc1d85241ab29" localSheetId="3" hidden="1">#REF!</definedName>
    <definedName name="_RIVcafee3c192984f3cb28bc1d85241ab29" localSheetId="4" hidden="1">#REF!</definedName>
    <definedName name="_RIVcafee3c192984f3cb28bc1d85241ab29" hidden="1">#REF!</definedName>
    <definedName name="_RIVcb1e6631386944eb9c8e86eeab8cfab7" hidden="1">Notes_Weighted_Average_Lease!$C:$C</definedName>
    <definedName name="_RIVcb1fe2fdb9334caab497a74fcc62eb27" hidden="1">MDA_ReconAdjustedEBITDA!$B:$B</definedName>
    <definedName name="_RIVcb3210b6610b4c8da24a44df00697878" hidden="1">#REF!</definedName>
    <definedName name="_RIVcb8cfe34f6714588a5b3c07db3754123" hidden="1">Ex_AverageVariable!$5:$5</definedName>
    <definedName name="_RIVcb91ab15909c4eb58821392a09baad4b" localSheetId="3" hidden="1">#REF!</definedName>
    <definedName name="_RIVcb91ab15909c4eb58821392a09baad4b" localSheetId="4" hidden="1">#REF!</definedName>
    <definedName name="_RIVcb91ab15909c4eb58821392a09baad4b" hidden="1">#REF!</definedName>
    <definedName name="_RIVcba7a909b76946f298b8860b049bf330" hidden="1">Notes_Revenue_Recognition!$13:$13</definedName>
    <definedName name="_RIVcbb3651ec8104c13a5a22f270f9c2dc7" hidden="1">MDA_PercentOfRevenues_AvgDailyV!$8:$8</definedName>
    <definedName name="_RIVcbc7fcc7ab2242e3a17804840fe10399" localSheetId="3" hidden="1">#REF!</definedName>
    <definedName name="_RIVcbc7fcc7ab2242e3a17804840fe10399" localSheetId="4" hidden="1">#REF!</definedName>
    <definedName name="_RIVcbc7fcc7ab2242e3a17804840fe10399" hidden="1">#REF!</definedName>
    <definedName name="_RIVcbd4280cbf5e4dc5b80aaaa98c54cee2" hidden="1">Ex_FreeCashFlows!$11:$11</definedName>
    <definedName name="_RIVcbf69b8e69674a6abe338c61c7778ea9" hidden="1">Ex_IncomeStatement!$K:$K</definedName>
    <definedName name="_RIVcc06e02f2fbf48ad9f9195ff5d025f89" localSheetId="3" hidden="1">#REF!</definedName>
    <definedName name="_RIVcc06e02f2fbf48ad9f9195ff5d025f89" localSheetId="4" hidden="1">#REF!</definedName>
    <definedName name="_RIVcc06e02f2fbf48ad9f9195ff5d025f89" hidden="1">#REF!</definedName>
    <definedName name="_RIVcc2c071b6f044762909973700401dde8" hidden="1">Notes_Shares_BeforeReOrg!$5:$5</definedName>
    <definedName name="_RIVcc37dfc4421f48ebafd902f0c09fcd9a" hidden="1">Ex_EPSTable!$28:$28</definedName>
    <definedName name="_RIVcc3826987c084d7ea316b4d052b6c1a8" hidden="1">FS_CashFlows_Count!$K:$K</definedName>
    <definedName name="_RIVcc5367acf17a4199a96b15bdcf552ef1" hidden="1">MDA_VarAndFixedRevbyFeeType!$C:$C</definedName>
    <definedName name="_RIVcc681f397048422bb1213742cf81742b" hidden="1">#REF!</definedName>
    <definedName name="_RIVccb56a54e0e442ebb19d8a1caa5e8fa5" hidden="1">Notes_Revenue_Recognition!$E:$E</definedName>
    <definedName name="_RIVccc0274d19e94fd2b94388565eb78c3c" hidden="1">Ex_DilutedEPS!#REF!</definedName>
    <definedName name="_RIVccc35c43610148119c41c872200a446d" hidden="1">MDA_GrossRevenuesByGeography!$20:$20</definedName>
    <definedName name="_RIVccd00e67b4314ccc91d7632431adfb7f" hidden="1">FS_EquityStatement_PY!$8:$8</definedName>
    <definedName name="_RIVccd45bee787149a4b5fdf16bb52203b5" hidden="1">Ex_AdjustedExpenses!$P:$P</definedName>
    <definedName name="_RIVccd6813c9d444406aaf98f2c778615ae" localSheetId="3" hidden="1">#REF!</definedName>
    <definedName name="_RIVccd6813c9d444406aaf98f2c778615ae" localSheetId="4" hidden="1">#REF!</definedName>
    <definedName name="_RIVccd6813c9d444406aaf98f2c778615ae" hidden="1">#REF!</definedName>
    <definedName name="_RIVccf2d0ab0a1c497b95a7ebdc679ed1ed" hidden="1">MDA_GrossRevenuebyClientSector!$E:$E</definedName>
    <definedName name="_RIVccf93041aeda43e9b63086ca8af782dd" localSheetId="3" hidden="1">#REF!</definedName>
    <definedName name="_RIVccf93041aeda43e9b63086ca8af782dd" localSheetId="4" hidden="1">#REF!</definedName>
    <definedName name="_RIVccf93041aeda43e9b63086ca8af782dd" hidden="1">#REF!</definedName>
    <definedName name="_RIVcd08052d231f451bbabd11693f16ee60" hidden="1">Notes_Shares_BeforeReOrg!$B:$B</definedName>
    <definedName name="_RIVcd0d5d43cb734b78b8ebd4f59f2147b7" localSheetId="3" hidden="1">#REF!</definedName>
    <definedName name="_RIVcd0d5d43cb734b78b8ebd4f59f2147b7" localSheetId="4" hidden="1">#REF!</definedName>
    <definedName name="_RIVcd0d5d43cb734b78b8ebd4f59f2147b7" hidden="1">#REF!</definedName>
    <definedName name="_RIVcd16e2cddd6543fb811be6a52b9275cb" localSheetId="3" hidden="1">#REF!</definedName>
    <definedName name="_RIVcd16e2cddd6543fb811be6a52b9275cb" localSheetId="4" hidden="1">#REF!</definedName>
    <definedName name="_RIVcd16e2cddd6543fb811be6a52b9275cb" hidden="1">#REF!</definedName>
    <definedName name="_RIVcd6ce5ae6ea443838c677814f655eb04" hidden="1">AssetClass_Variable_Fixed!$10:$10</definedName>
    <definedName name="_RIVcd89cf0406d1483287f85e3f36d053e8" hidden="1">MDA_GrossRevenuebyAssetClass!$15:$15</definedName>
    <definedName name="_RIVcd8bfadd3e63434ea24f26c3717e86ba" hidden="1">MDA_GrossRevenuesByGeography!$K:$K</definedName>
    <definedName name="_RIVcd9d1e3fa0de4199839d49d6fdaad090" hidden="1">Notes_Income_Taxes!$11:$11</definedName>
    <definedName name="_RIVcdce7efdc38f4228b3d13723a1988297" hidden="1">FS_EquityStatement!$AA:$AA</definedName>
    <definedName name="_RIVcdd58057a5a24310b02cdc150e0e3c4a" hidden="1">FS_EquityStatement!$21:$21</definedName>
    <definedName name="_RIVcdd6d0027e114d57bc9ff66c856c425d" localSheetId="3" hidden="1">#REF!</definedName>
    <definedName name="_RIVcdd6d0027e114d57bc9ff66c856c425d" localSheetId="4" hidden="1">#REF!</definedName>
    <definedName name="_RIVcdd6d0027e114d57bc9ff66c856c425d" hidden="1">#REF!</definedName>
    <definedName name="_RIVcde322fbd97d4632a420e7db9ba57f6a" hidden="1">FS_EquityStatement!$AD:$AD</definedName>
    <definedName name="_RIVcdea79a9e9fe43f8b64b72ac63ae65c3" hidden="1">Ex_DilutedEPS!$O:$O</definedName>
    <definedName name="_RIVcdfd8ecc504b4bb1931bcd70d88ae754" hidden="1">MDA_CashFlows!$13:$13</definedName>
    <definedName name="_RIVce1bc07a35c741ad91c3432d54a9e543" hidden="1">#REF!</definedName>
    <definedName name="_RIVce37e1daea2944799c445ca41c4cba99" hidden="1">FS_ComprehensiveLoss!$28:$28</definedName>
    <definedName name="_RIVce408d9679d84c4d8858a68aac8101de" localSheetId="3" hidden="1">#REF!</definedName>
    <definedName name="_RIVce408d9679d84c4d8858a68aac8101de" localSheetId="4" hidden="1">#REF!</definedName>
    <definedName name="_RIVce408d9679d84c4d8858a68aac8101de" hidden="1">#REF!</definedName>
    <definedName name="_RIVce42b10f6c0843728ff7ab6883e511a3" localSheetId="3" hidden="1">#REF!</definedName>
    <definedName name="_RIVce42b10f6c0843728ff7ab6883e511a3" localSheetId="4" hidden="1">#REF!</definedName>
    <definedName name="_RIVce42b10f6c0843728ff7ab6883e511a3" hidden="1">#REF!</definedName>
    <definedName name="_RIVce44c82c12234d15af42d7658f08f4fb" hidden="1">#REF!</definedName>
    <definedName name="_RIVce6f5f2ecd8f47bca2628332628f6be7" hidden="1">Ex_DilutedEPS!$B:$B</definedName>
    <definedName name="_RIVce7dcf4618a549b6b255605b968c627f" hidden="1">Notes_Revenue_Recognition!$L:$L</definedName>
    <definedName name="_RIVce7ed5f94f14469c8c963a31faa9963b" hidden="1">MDA_OperatingExp!$5:$5</definedName>
    <definedName name="_RIVceaef72c94cc4807a2c017c860f8beda" localSheetId="3" hidden="1">#REF!</definedName>
    <definedName name="_RIVceaef72c94cc4807a2c017c860f8beda" localSheetId="4" hidden="1">#REF!</definedName>
    <definedName name="_RIVceaef72c94cc4807a2c017c860f8beda" hidden="1">#REF!</definedName>
    <definedName name="_RIVceb71f6797604234a7b700fd62e8ae38" localSheetId="3" hidden="1">'FS_FinancialCondition (with RP)'!$41:$41</definedName>
    <definedName name="_RIVceb71f6797604234a7b700fd62e8ae38" hidden="1">FS_FinancialCondition!$49:$49</definedName>
    <definedName name="_RIVceca03fe359545849cbc44b2537f21d4" hidden="1">#REF!</definedName>
    <definedName name="_RIVceccce5447d9468da4e403b349d2f49e" hidden="1">Notes_Share_EmployeeShares!$3:$3</definedName>
    <definedName name="_RIVcf0e906fa2774732bf3ded826de0971d" hidden="1">MDA_VarAndFixedRevbyFeeType!$8:$8</definedName>
    <definedName name="_RIVcf1b5db842f841df9b4cf1c5d18c5d6f" localSheetId="3" hidden="1">#REF!</definedName>
    <definedName name="_RIVcf1b5db842f841df9b4cf1c5d18c5d6f" localSheetId="4" hidden="1">#REF!</definedName>
    <definedName name="_RIVcf1b5db842f841df9b4cf1c5d18c5d6f" hidden="1">#REF!</definedName>
    <definedName name="_RIVcf29f520b97040ab83cb18cca11314eb" hidden="1">Notes_FairValue_FinancialInstru!$G:$G</definedName>
    <definedName name="_RIVcf2f290bc9f346b292def8d241984d80" hidden="1">Ex_QuarterlyTradeVolume!$E:$E</definedName>
    <definedName name="_RIVcf37c4214c904e7abde38323e043b001" hidden="1">Ex_AdjustedExpenses!$3:$3</definedName>
    <definedName name="_RIVcf4ae471e34f47c3b76db21a3c9a659f" hidden="1">Notes_SubsequentEvents!$3:$3</definedName>
    <definedName name="_RIVcf61930d7362452ebba1501347326bee" hidden="1">MDA_GrossRevenuesByGeography!$19:$19</definedName>
    <definedName name="_RIVcf7998acc4e44e9c88f070c53c598db1" localSheetId="3" hidden="1">#REF!</definedName>
    <definedName name="_RIVcf7998acc4e44e9c88f070c53c598db1" localSheetId="4" hidden="1">#REF!</definedName>
    <definedName name="_RIVcf7998acc4e44e9c88f070c53c598db1" hidden="1">#REF!</definedName>
    <definedName name="_RIVcf960e4a501742c59ae193307f2e58f3" hidden="1">MDA_VarAndFixedRevbyAssetClass!$31:$31</definedName>
    <definedName name="_RIVcf9bb8164eb04bd3ac8be065463e9212" hidden="1">MDA_ReconAdjustedDilutedEPS!$30:$30</definedName>
    <definedName name="_RIVcfa1344b73084f20ab57843c728c00b1" localSheetId="3" hidden="1">#REF!</definedName>
    <definedName name="_RIVcfa1344b73084f20ab57843c728c00b1" localSheetId="4" hidden="1">#REF!</definedName>
    <definedName name="_RIVcfa1344b73084f20ab57843c728c00b1" hidden="1">#REF!</definedName>
    <definedName name="_RIVcfacdec730ce4ed9b42486a2c8412757" hidden="1">Ex_AdjustedExpenses!$12:$12</definedName>
    <definedName name="_RIVcfcb093da5e94d68ae3bf67b308a1d13" hidden="1">MDA_GrossRevenuebyClientSector!$8:$8</definedName>
    <definedName name="_RIVcfec9f5cca604bf9955111bfe7c95e8f" hidden="1">FS_ComprehensiveLoss!$8:$8</definedName>
    <definedName name="_RIVcff577025164473e86e05b8bf49a3eac" hidden="1">MDA_ReconciliationtoFreeCashFlo!$C:$C</definedName>
    <definedName name="_RIVcff9e68166e94a4f9b7bb69bda987d9b" hidden="1">MDA_PercentOfRevenues_Change!$3:$3</definedName>
    <definedName name="_RIVd04966da055840159e1d60ae67b3d955" hidden="1">MDA_GrossRevenuebyAssetClass!$24:$24</definedName>
    <definedName name="_RIVd06637cc79ee4e579541206f9107974d" hidden="1">#REF!</definedName>
    <definedName name="_RIVd07ffe728c5643babdec1c77570a3f6c" hidden="1">FS_CashFlows!$44:$44</definedName>
    <definedName name="_RIVd08b03c58687487baa783ffd4c8ea98d" hidden="1">Notes_Business_ClientSector!$10:$10</definedName>
    <definedName name="_RIVd0979c6675994eb39e7e5ee2eecc19ee" hidden="1">#REF!</definedName>
    <definedName name="_RIVd09afd58222342548d4b82347a9febfc" localSheetId="3" hidden="1">#REF!</definedName>
    <definedName name="_RIVd09afd58222342548d4b82347a9febfc" localSheetId="4" hidden="1">#REF!</definedName>
    <definedName name="_RIVd09afd58222342548d4b82347a9febfc" hidden="1">#REF!</definedName>
    <definedName name="_RIVd0a9644cfd3145c58e6244008c8598fa" hidden="1">Notes_Share_Options!$C:$C</definedName>
    <definedName name="_RIVd0c0a87f7d734dcfa483331ada9567fb" hidden="1">Notes_Shares_BeforeReOrg!$8:$8</definedName>
    <definedName name="_RIVd0c144e72e1344d086d46de77769074c" hidden="1">MDA_GrossRevenuebyAssetClass!$16:$16</definedName>
    <definedName name="_RIVd0d7f2a38f7442209fae8b915639f358" hidden="1">FS_FinancialCondition!$39:$39</definedName>
    <definedName name="_RIVd0e8b9c8f6774e88b08b943391409ce8" hidden="1">FS_CashFlows!$16:$16</definedName>
    <definedName name="_RIVd116c5bfade24773ae67b752e08d425e" hidden="1">FS_CashFlows!$G:$G</definedName>
    <definedName name="_RIVd11d6e41af21424eb0f4b49ec8692d9a" hidden="1">MDA_PercentOfRevenues_AvgDailyV!$5:$5</definedName>
    <definedName name="_RIVd1282b97090c452d876e994588ad356e" localSheetId="3" hidden="1">#REF!</definedName>
    <definedName name="_RIVd1282b97090c452d876e994588ad356e" localSheetId="4" hidden="1">#REF!</definedName>
    <definedName name="_RIVd1282b97090c452d876e994588ad356e" hidden="1">#REF!</definedName>
    <definedName name="_RIVd153be2b5c9a4deb96ca37afe2fb8c9f" hidden="1">Notes_Business_InfoRegardingRev!$F:$F</definedName>
    <definedName name="_RIVd158973f033d455b954c6c2dc43dcd18" hidden="1">MDA_VarAndFixedRevbyAssetClass!$8:$8</definedName>
    <definedName name="_RIVd1598914596f48aa97fa2cf8725e269e" hidden="1">Ex_IncomeStatement!$43:$43</definedName>
    <definedName name="_RIVd159ab1be37c4aee9a870b755de5d5cd" localSheetId="3" hidden="1">#REF!</definedName>
    <definedName name="_RIVd159ab1be37c4aee9a870b755de5d5cd" localSheetId="4" hidden="1">#REF!</definedName>
    <definedName name="_RIVd159ab1be37c4aee9a870b755de5d5cd" hidden="1">#REF!</definedName>
    <definedName name="_RIVd15cecf5117d42108ac9bec9ecd93d91" hidden="1">MDA_GrossRevenuebyAssetClass!$13:$13</definedName>
    <definedName name="_RIVd15d3f3e5c584eb0b87cfe2ab0db85ed" hidden="1">AssetClass_Variable_Fixed!$6:$6</definedName>
    <definedName name="_RIVd1652036898f446fb342d06220add594" localSheetId="3" hidden="1">'FS_FinancialCondition (with RP)'!$24:$24</definedName>
    <definedName name="_RIVd1652036898f446fb342d06220add594" hidden="1">FS_FinancialCondition!$25:$25</definedName>
    <definedName name="_RIVd16b4bc6f40c484ea54ba7c9c8a06b4f" hidden="1">Notes_Minimum_Lease!$11:$11</definedName>
    <definedName name="_RIVd176a5c4abf244b180be45ae5990d37f" hidden="1">Notes_NetIncome_PerShare!$27:$27</definedName>
    <definedName name="_RIVd1c1543636ed443dbc27f61ec10b30cd" hidden="1">Notes_Business_InfoRegarding!$6:$6</definedName>
    <definedName name="_RIVd1d1d8c36c104691b0c26e2c84bc37aa" hidden="1">Notes_Related_PartyTransactions!$4:$4</definedName>
    <definedName name="_RIVd1dea2420178476c8c6660c764d2add5" hidden="1">Ex_DilutedEPS!$10:$10</definedName>
    <definedName name="_RIVd1eef594394546c39eba834373780fc0" hidden="1">Notes_Business_ClientSector!$5:$5</definedName>
    <definedName name="_RIVd204030d9b154afe8d9a3ce1223dfaf6" localSheetId="3" hidden="1">#REF!</definedName>
    <definedName name="_RIVd204030d9b154afe8d9a3ce1223dfaf6" localSheetId="4" hidden="1">#REF!</definedName>
    <definedName name="_RIVd204030d9b154afe8d9a3ce1223dfaf6" hidden="1">#REF!</definedName>
    <definedName name="_RIVd20a12efc5644dfebb79573a56b23a1f" localSheetId="3" hidden="1">#REF!</definedName>
    <definedName name="_RIVd20a12efc5644dfebb79573a56b23a1f" localSheetId="4" hidden="1">#REF!</definedName>
    <definedName name="_RIVd20a12efc5644dfebb79573a56b23a1f" hidden="1">#REF!</definedName>
    <definedName name="_RIVd2294babb8394651a8efc8f05e5ff111" hidden="1">Notes_Intangible_Assets_AccuAmo!$D:$D</definedName>
    <definedName name="_RIVd23a44960fc84fcdb443c95c29ec0118" hidden="1">Ex_DilutedEPS!$L:$L</definedName>
    <definedName name="_RIVd23c18d83b2841d68b1a5ce096b6110a" hidden="1">Ex_IncomeStatement!$C:$C</definedName>
    <definedName name="_RIVd23c9ced8e82474bbf11e566ca27a8ad" localSheetId="3" hidden="1">#REF!</definedName>
    <definedName name="_RIVd23c9ced8e82474bbf11e566ca27a8ad" localSheetId="4" hidden="1">#REF!</definedName>
    <definedName name="_RIVd23c9ced8e82474bbf11e566ca27a8ad" hidden="1">#REF!</definedName>
    <definedName name="_RIVd24a1a88276d471b9b605565112057da" hidden="1">Ex_AdjustedEBITDA!$19:$19</definedName>
    <definedName name="_RIVd27377add7e24c20ae063a298f47b845" localSheetId="3" hidden="1">#REF!</definedName>
    <definedName name="_RIVd27377add7e24c20ae063a298f47b845" localSheetId="4" hidden="1">#REF!</definedName>
    <definedName name="_RIVd27377add7e24c20ae063a298f47b845" hidden="1">#REF!</definedName>
    <definedName name="_RIVd2879516d0a74874b5c79d01c99569fc" localSheetId="3" hidden="1">#REF!</definedName>
    <definedName name="_RIVd2879516d0a74874b5c79d01c99569fc" localSheetId="4" hidden="1">#REF!</definedName>
    <definedName name="_RIVd2879516d0a74874b5c79d01c99569fc" hidden="1">#REF!</definedName>
    <definedName name="_RIVd2895590dc624e9eabad36fe5aab5049" hidden="1">Notes_NetIncome_PerShare!$M:$M</definedName>
    <definedName name="_RIVd28eaed6733c4c0582f9c3c3f27ba437" hidden="1">MDA_GrossRevenuesByGeography!$12:$12</definedName>
    <definedName name="_RIVd298a0942b4a400885cd5958e819db5f" hidden="1">MDA_ReconAdjustedDilutedEPS!$33:$33</definedName>
    <definedName name="_RIVd2bcd0eb66d5448a942c5cee1484fa3f" hidden="1">Notes_Related_PartyTransactions!$3:$3</definedName>
    <definedName name="_RIVd2bd33527794416eb234b38acd8b5e9d" hidden="1">'Ex_DilutedEPS-Pre&amp;Post'!$5:$5</definedName>
    <definedName name="_RIVd32da24113e24d0fadfa3190b27add76" localSheetId="3" hidden="1">#REF!</definedName>
    <definedName name="_RIVd32da24113e24d0fadfa3190b27add76" localSheetId="4" hidden="1">#REF!</definedName>
    <definedName name="_RIVd32da24113e24d0fadfa3190b27add76" hidden="1">#REF!</definedName>
    <definedName name="_RIVd32ddeb2af2041fa85965cfa7d6fca3f" hidden="1">FS_ComprehensiveIncome!$M:$M</definedName>
    <definedName name="_RIVd32f90548cb2458eb3863f06a00aaad4" localSheetId="3" hidden="1">#REF!</definedName>
    <definedName name="_RIVd32f90548cb2458eb3863f06a00aaad4" localSheetId="4" hidden="1">#REF!</definedName>
    <definedName name="_RIVd32f90548cb2458eb3863f06a00aaad4" hidden="1">#REF!</definedName>
    <definedName name="_RIVd364f2e4a81e44a89ee536b58a63e305" hidden="1">Notes_Share_EquitySettledPRSUs!$4:$4</definedName>
    <definedName name="_RIVd36860407e0c43b4a7ebd04f42c6666c" hidden="1">MDA_ResultsOfOperations!$47:$47</definedName>
    <definedName name="_RIVd380cf5b6fe946edb35687412ccbcf82" hidden="1">MDA_PercentOfRevenues_AvgDailyV!$M:$M</definedName>
    <definedName name="_RIVd3852e0a4986447e976033985b3d7181" localSheetId="3" hidden="1">#REF!</definedName>
    <definedName name="_RIVd3852e0a4986447e976033985b3d7181" localSheetId="4" hidden="1">#REF!</definedName>
    <definedName name="_RIVd3852e0a4986447e976033985b3d7181" hidden="1">#REF!</definedName>
    <definedName name="_RIVd3ae054c865640ccb0e0304e21612fd5" localSheetId="3" hidden="1">#REF!</definedName>
    <definedName name="_RIVd3ae054c865640ccb0e0304e21612fd5" localSheetId="4" hidden="1">#REF!</definedName>
    <definedName name="_RIVd3ae054c865640ccb0e0304e21612fd5" hidden="1">#REF!</definedName>
    <definedName name="_RIVd3c88ea5645e41b1a9a334ceaaff284d" hidden="1">Notes_Shares!$5:$5</definedName>
    <definedName name="_RIVd3ce1c50059841ca9567fd0c2831c24c" localSheetId="3" hidden="1">'FS_FinancialCondition (with RP)'!$42:$42</definedName>
    <definedName name="_RIVd3ce1c50059841ca9567fd0c2831c24c" hidden="1">FS_FinancialCondition!$50:$50</definedName>
    <definedName name="_RIVd3ed9b03ad544fc9a057fe2a55fc59d2" hidden="1">Notes_Income_Taxes!$3:$3</definedName>
    <definedName name="_RIVd3f370c82b524430b966095f32d91131" hidden="1">Notes_Related_PartyTransactions!$A:$A</definedName>
    <definedName name="_RIVd415808d396840feb740fc2e9355964a" hidden="1">Ex_AdjustedEBITDA!$10:$10</definedName>
    <definedName name="_RIVd42ca3b867dd48bdb397e3e78e517448" hidden="1">Ex_IncomeStatement!$42:$42</definedName>
    <definedName name="_RIVd430181b501642309bcacd99242ef89f" localSheetId="3" hidden="1">#REF!</definedName>
    <definedName name="_RIVd430181b501642309bcacd99242ef89f" localSheetId="4" hidden="1">#REF!</definedName>
    <definedName name="_RIVd430181b501642309bcacd99242ef89f" hidden="1">#REF!</definedName>
    <definedName name="_RIVd4459fd903e84b0f94519821c2134d5e" hidden="1">MDA_PercentOfRevenues_Change!$9:$9</definedName>
    <definedName name="_RIVd45afd93d97f47eea67d713d03036155" hidden="1">MDA_VarAndFixedRevbyAssetClass!$W:$W</definedName>
    <definedName name="_RIVd4802e1a2ce64d82b11f13875f22894b" hidden="1">Notes_Related_PartyTransactions!$29:$29</definedName>
    <definedName name="_RIVd4a6b8bead7c4c00a84cb6e572a93e83" hidden="1">FS_StatementsofIncome!$37:$37</definedName>
    <definedName name="_RIVd4be4a418ce34ad0a1465df484937cd1" hidden="1">MDA_TotalRevenues!$F:$F</definedName>
    <definedName name="_RIVd4d478069eaf48a79f242fab1c0383a2" localSheetId="3" hidden="1">#REF!</definedName>
    <definedName name="_RIVd4d478069eaf48a79f242fab1c0383a2" localSheetId="4" hidden="1">#REF!</definedName>
    <definedName name="_RIVd4d478069eaf48a79f242fab1c0383a2" hidden="1">#REF!</definedName>
    <definedName name="_RIVd4d85e8671244210ba7d503956b43194" hidden="1">'Ex_DilutedEPS-Pre&amp;Post'!$34:$34</definedName>
    <definedName name="_RIVd5180fc5116e4edaa9fb09a2e013fb43" localSheetId="3" hidden="1">#REF!</definedName>
    <definedName name="_RIVd5180fc5116e4edaa9fb09a2e013fb43" localSheetId="4" hidden="1">#REF!</definedName>
    <definedName name="_RIVd5180fc5116e4edaa9fb09a2e013fb43" hidden="1">#REF!</definedName>
    <definedName name="_RIVd533a81a1e504fff827aa512ec7b958b" hidden="1">FS_CashFlows!$36:$36</definedName>
    <definedName name="_RIVd538d0ed31404dd499dfbb1627609a7f" hidden="1">MDA_PercentOfRevenues_AvgDailyV!$I:$I</definedName>
    <definedName name="_RIVd5544aa208fa413cb351fbd61a96d15c" hidden="1">Ex_DilutedEPS!$11:$11</definedName>
    <definedName name="_RIVd56840877f65434485b63bd47bd5ff2a" localSheetId="4" hidden="1">'FS_StatementsofIncome (with RP)'!$I:$I</definedName>
    <definedName name="_RIVd56840877f65434485b63bd47bd5ff2a" hidden="1">FS_StatementsofIncome!$I:$I</definedName>
    <definedName name="_RIVd56f267204c4429d9bb07aa1a603cb45" hidden="1">Notes_SubsequentEvents!$5:$5</definedName>
    <definedName name="_RIVd58d35825f1d49cab01222514f370a3f" localSheetId="3" hidden="1">#REF!</definedName>
    <definedName name="_RIVd58d35825f1d49cab01222514f370a3f" localSheetId="4" hidden="1">#REF!</definedName>
    <definedName name="_RIVd58d35825f1d49cab01222514f370a3f" hidden="1">#REF!</definedName>
    <definedName name="_RIVd5f7973a31ea49c3a1150b15ebf99814" hidden="1">Ex_IncomeStatement!$13:$13</definedName>
    <definedName name="_RIVd61ae5bfce4f4588b5fb2b3540d9cb8d" localSheetId="3" hidden="1">#REF!</definedName>
    <definedName name="_RIVd61ae5bfce4f4588b5fb2b3540d9cb8d" localSheetId="4" hidden="1">#REF!</definedName>
    <definedName name="_RIVd61ae5bfce4f4588b5fb2b3540d9cb8d" hidden="1">#REF!</definedName>
    <definedName name="_RIVd631d27011514ce3adfcba4e4f4004cd" hidden="1">Notes_Related_PartyTransactions!$21:$21</definedName>
    <definedName name="_RIVd63a93486f534bed8f0f83215c018f43" hidden="1">Notes_NetIncome_PerShare!$3:$3</definedName>
    <definedName name="_RIVd63c873dbbc547fcb8d1105e85ee9782" hidden="1">Ex_AdjustedExpenses!$4:$4</definedName>
    <definedName name="_RIVd64f700720104da39d7c5300f3b8fd07" hidden="1">Notes_Share_Options!$E:$E</definedName>
    <definedName name="_RIVd657385d9d404834a120a223460f6651" hidden="1">MDA_TotalRevenues!$L:$L</definedName>
    <definedName name="_RIVd65b2717985648df872840c3a75299f7" localSheetId="3" hidden="1">#REF!</definedName>
    <definedName name="_RIVd65b2717985648df872840c3a75299f7" localSheetId="4" hidden="1">#REF!</definedName>
    <definedName name="_RIVd65b2717985648df872840c3a75299f7" hidden="1">#REF!</definedName>
    <definedName name="_RIVd668f9d0eb654f8a912a0d9ce47e1cbc" hidden="1">'Ex_DilutedEPS-Pre&amp;Post'!$30:$30</definedName>
    <definedName name="_RIVd67297566b8049588ef675ee16f18009" hidden="1">FS_CashFlows!$47:$47</definedName>
    <definedName name="_RIVd6751098c3bc438282dad9d9484fb45c" localSheetId="3" hidden="1">#REF!</definedName>
    <definedName name="_RIVd6751098c3bc438282dad9d9484fb45c" localSheetId="4" hidden="1">#REF!</definedName>
    <definedName name="_RIVd6751098c3bc438282dad9d9484fb45c" hidden="1">#REF!</definedName>
    <definedName name="_RIVd67d66286d8548dcadbedf0249da5feb" localSheetId="3" hidden="1">#REF!</definedName>
    <definedName name="_RIVd67d66286d8548dcadbedf0249da5feb" localSheetId="4" hidden="1">#REF!</definedName>
    <definedName name="_RIVd67d66286d8548dcadbedf0249da5feb" hidden="1">#REF!</definedName>
    <definedName name="_RIVd684716d5ad245669af2ac409250e22f" localSheetId="3" hidden="1">#REF!</definedName>
    <definedName name="_RIVd684716d5ad245669af2ac409250e22f" localSheetId="4" hidden="1">#REF!</definedName>
    <definedName name="_RIVd684716d5ad245669af2ac409250e22f" hidden="1">#REF!</definedName>
    <definedName name="_RIVd6ed3d532f624460bc7e0455f65f5c68" hidden="1">Ex_AdjustedExpenses!$5:$5</definedName>
    <definedName name="_RIVd6f45682e6d34755bbab11ce75e22a55" hidden="1">#REF!</definedName>
    <definedName name="_RIVd6fa531b70814256a2bfd0a5a6fa8795" hidden="1">FS_EquityStatement!$X:$X</definedName>
    <definedName name="_RIVd71f374a8a3448c49dc421361cb46321" localSheetId="3" hidden="1">#REF!</definedName>
    <definedName name="_RIVd71f374a8a3448c49dc421361cb46321" localSheetId="4" hidden="1">#REF!</definedName>
    <definedName name="_RIVd71f374a8a3448c49dc421361cb46321" hidden="1">#REF!</definedName>
    <definedName name="_RIVd72d7c7ebc23430cb380610d5db14f78" hidden="1">Notes_Related_PartyTransactions!$L:$L</definedName>
    <definedName name="_RIVd74ab281d2da415f9b7c45c10c36da01" hidden="1">MDA_TotalRevenues!$41:$41</definedName>
    <definedName name="_RIVd74e6159ded94e73a17ce2fc6a1cf2b9" localSheetId="3" hidden="1">#REF!</definedName>
    <definedName name="_RIVd74e6159ded94e73a17ce2fc6a1cf2b9" localSheetId="4" hidden="1">#REF!</definedName>
    <definedName name="_RIVd74e6159ded94e73a17ce2fc6a1cf2b9" hidden="1">#REF!</definedName>
    <definedName name="_RIVd750ba879852461ea51dd16031f66ea2" hidden="1">Notes_Capital_LiquidFinancialAs!$A:$A</definedName>
    <definedName name="_RIVd75d7d1edf9c4d0f9ac7a0da142ad46d" localSheetId="3" hidden="1">#REF!</definedName>
    <definedName name="_RIVd75d7d1edf9c4d0f9ac7a0da142ad46d" localSheetId="4" hidden="1">#REF!</definedName>
    <definedName name="_RIVd75d7d1edf9c4d0f9ac7a0da142ad46d" hidden="1">#REF!</definedName>
    <definedName name="_RIVd78e308315ba4b13b6c532e346232500" localSheetId="3" hidden="1">#REF!</definedName>
    <definedName name="_RIVd78e308315ba4b13b6c532e346232500" localSheetId="4" hidden="1">#REF!</definedName>
    <definedName name="_RIVd78e308315ba4b13b6c532e346232500" hidden="1">#REF!</definedName>
    <definedName name="_RIVd79340e454804c3194d994c359e853c4" hidden="1">Notes_Capital_LiquidFinancialAs!$8:$8</definedName>
    <definedName name="_RIVd7c3177666534f1aae1b5466ddfb5eca" localSheetId="4" hidden="1">'FS_StatementsofIncome (with RP)'!$31:$31</definedName>
    <definedName name="_RIVd7c3177666534f1aae1b5466ddfb5eca" hidden="1">FS_StatementsofIncome!$35:$35</definedName>
    <definedName name="_RIVd7dc0bf6a7844ab2a2d039e9823c4eb9" hidden="1">Notes_Intangible_Assets_AnnualF!$5:$5</definedName>
    <definedName name="_RIVd7f1ed35bc09462498b5843d1121e998" hidden="1">MDA_GrossRevenuebyAssetClass!$C:$C</definedName>
    <definedName name="_RIVd8083c2c138949f19f28e20143abcf55" hidden="1">Ex_AdjustedExpenses!$O:$O</definedName>
    <definedName name="_RIVd80b2c1281d04925b912e23e1351072a" hidden="1">FS_EquityStatement!$7:$7</definedName>
    <definedName name="_RIVd82b8851b9894175854ea0fd7e54c90c" hidden="1">MDA_ReconAdjustedEBITDA!$42:$42</definedName>
    <definedName name="_RIVd8484883fca14a9cb4944cdd5013358b" localSheetId="3" hidden="1">#REF!</definedName>
    <definedName name="_RIVd8484883fca14a9cb4944cdd5013358b" localSheetId="4" hidden="1">#REF!</definedName>
    <definedName name="_RIVd8484883fca14a9cb4944cdd5013358b" hidden="1">#REF!</definedName>
    <definedName name="_RIVd84d7fd67373448aaa67aae69ba5443f" hidden="1">MDA_TotalRevenues!$18:$18</definedName>
    <definedName name="_RIVd86ccf4435b847f484b6d9961ce0ea77" localSheetId="3" hidden="1">#REF!</definedName>
    <definedName name="_RIVd86ccf4435b847f484b6d9961ce0ea77" localSheetId="4" hidden="1">#REF!</definedName>
    <definedName name="_RIVd86ccf4435b847f484b6d9961ce0ea77" hidden="1">#REF!</definedName>
    <definedName name="_RIVd8793fb5df6443f4bafcaf9911942728" hidden="1">MDA_PercentOfRevenues_AvgDailyV!$21:$21</definedName>
    <definedName name="_RIVd8bd9b30a1f041f1be1053f5f1bb3d6a" hidden="1">Notes_Shares!$A:$A</definedName>
    <definedName name="_RIVd8dc55ddc2ae44fa98e23fb3440103d0" hidden="1">MDA_VarAndFixedRevbyFeeType!$D:$D</definedName>
    <definedName name="_RIVd8e3bb4d88d24366b8f2313e39e1f80e" hidden="1">MDA_OperatingExp!$6:$6</definedName>
    <definedName name="_RIVd8e77dcc58024115ae43a21f4966f486" hidden="1">Notes_Income_Taxes!$14:$14</definedName>
    <definedName name="_RIVd8ea506817724f31921ad2bb5be21f51" hidden="1">Ex_EPSTable!$4:$4</definedName>
    <definedName name="_RIVd93b9d7846a54f5d93d30406374ee1f1" hidden="1">MDA_VarAndFixedRevbyAssetClass!$Y:$Y</definedName>
    <definedName name="_RIVd94598f27ebc4a0e91ea1d6b5dae0840" localSheetId="3" hidden="1">#REF!</definedName>
    <definedName name="_RIVd94598f27ebc4a0e91ea1d6b5dae0840" localSheetId="4" hidden="1">#REF!</definedName>
    <definedName name="_RIVd94598f27ebc4a0e91ea1d6b5dae0840" hidden="1">#REF!</definedName>
    <definedName name="_RIVd9949a3300114213ae15e0cedacd06c2" hidden="1">Notes_Share_EquitySettledPRSUs!$M:$M</definedName>
    <definedName name="_RIVd9c0c9042916418cbf6aa61182b17a45" hidden="1">Notes_Lease_Pmts!$A:$A</definedName>
    <definedName name="_RIVd9d6cd6b1f364e2d9b0b97048227e1a5" hidden="1">Ex_EPSTable!$J:$J</definedName>
    <definedName name="_RIVd9e4d2ea3e144ad28587289492f59656" hidden="1">MDA_OperatingExp!$29:$29</definedName>
    <definedName name="_RIVd9ed763ca8494b759aa2efed426da471" localSheetId="3" hidden="1">#REF!</definedName>
    <definedName name="_RIVd9ed763ca8494b759aa2efed426da471" localSheetId="4" hidden="1">#REF!</definedName>
    <definedName name="_RIVd9ed763ca8494b759aa2efed426da471" hidden="1">#REF!</definedName>
    <definedName name="_RIVda01d13e516e48e0accb973466890c0f" localSheetId="3" hidden="1">#REF!</definedName>
    <definedName name="_RIVda01d13e516e48e0accb973466890c0f" localSheetId="4" hidden="1">#REF!</definedName>
    <definedName name="_RIVda01d13e516e48e0accb973466890c0f" hidden="1">#REF!</definedName>
    <definedName name="_RIVda09c977873d441c820abb2c9e1ec046" hidden="1">MDA_WorkingCapital!$13:$13</definedName>
    <definedName name="_RIVda0d4f4e3e81481ea91963d8266479a4" hidden="1">Notes_NetIncome_PerShare!$31:$31</definedName>
    <definedName name="_RIVda1c47aea72744a79b8ea2135d898240" hidden="1">Notes_Intangible_Assets_Goodwil!$C:$C</definedName>
    <definedName name="_RIVda214fdd5ae84ef79fdd0b57eb3ae1bf" hidden="1">Note_NCI_OwnershipChange!$8:$8</definedName>
    <definedName name="_RIVda49896df197435583c8f0cc7803ec93" hidden="1">MDA_ReconAdjustedEBITDA!$C:$C</definedName>
    <definedName name="_RIVda58acad657b48a38a229c04e5272321" hidden="1">Notes_Income_Taxes!$5:$5</definedName>
    <definedName name="_RIVda81c54ba72a45cbb814e8f7f2dbf220" localSheetId="3" hidden="1">#REF!</definedName>
    <definedName name="_RIVda81c54ba72a45cbb814e8f7f2dbf220" localSheetId="4" hidden="1">#REF!</definedName>
    <definedName name="_RIVda81c54ba72a45cbb814e8f7f2dbf220" hidden="1">#REF!</definedName>
    <definedName name="_RIVdaa931fe6bdf4b15aa6057590ed7be47" hidden="1">Ex_AverageVariable!$E:$E</definedName>
    <definedName name="_RIVdab06fc213894f9daaef891af03e7f8d" hidden="1">Notes_Business_InfoRegardingRev!$8:$8</definedName>
    <definedName name="_RIVdab6e5e446fd440eae14e1939fc2fc6a" hidden="1">MDA_VarAndFixedRevbyAssetClass!$B:$B</definedName>
    <definedName name="_RIVdaba1c0d1d8f48a7a12c5e8808bc1ac5" localSheetId="3" hidden="1">#REF!</definedName>
    <definedName name="_RIVdaba1c0d1d8f48a7a12c5e8808bc1ac5" localSheetId="4" hidden="1">#REF!</definedName>
    <definedName name="_RIVdaba1c0d1d8f48a7a12c5e8808bc1ac5" hidden="1">#REF!</definedName>
    <definedName name="_RIVdac2214bb88f4200b7a872d7b9b9eeb7" hidden="1">MDA_CashFlows!$H:$H</definedName>
    <definedName name="_RIVdadb5e28a80d49af9c731b522bfd275b" hidden="1">MDA_VarAndFixedRevbyFeeType!$26:$26</definedName>
    <definedName name="_RIVdae79e0e77c046218a1ebe4f088a6e1b" hidden="1">Ex_AverageVariable!#REF!</definedName>
    <definedName name="_RIVdaf66d3ecc6b49ffbfcc8fe97aea9664" hidden="1">MDA_GrossRevenuebyAssetClass!$F:$F</definedName>
    <definedName name="_RIVdb342be87449474980d340a0d50945cc" hidden="1">Notes_Lease_Pmts!$7:$7</definedName>
    <definedName name="_RIVdb6b6bcfd9e9498289c3037e3772d114" localSheetId="3" hidden="1">#REF!</definedName>
    <definedName name="_RIVdb6b6bcfd9e9498289c3037e3772d114" localSheetId="4" hidden="1">#REF!</definedName>
    <definedName name="_RIVdb6b6bcfd9e9498289c3037e3772d114" hidden="1">#REF!</definedName>
    <definedName name="_RIVdb8daa688eac40e4988c3c0a6f762c46" localSheetId="4" hidden="1">'FS_StatementsofIncome (with RP)'!$9:$9</definedName>
    <definedName name="_RIVdb8daa688eac40e4988c3c0a6f762c46" hidden="1">FS_StatementsofIncome!$9:$9</definedName>
    <definedName name="_RIVdc693a21728f483c8edce0b5407de087" hidden="1">Notes_Weighted_Average_Lease!$B:$B</definedName>
    <definedName name="_RIVdcce19e01f8347a18f72630e346029d2" hidden="1">#REF!</definedName>
    <definedName name="_RIVdcf5e17c66cf4bdca397f096c812145f" hidden="1">#REF!</definedName>
    <definedName name="_RIVdcfa3763a9634d9f81b6f6195dd89785" hidden="1">Ex_AdjustedExpenses!$E:$E</definedName>
    <definedName name="_RIVdcfae144efb74fdd9c92ded6f8e9bea4" hidden="1">Notes_Share_Options!$10:$10</definedName>
    <definedName name="_RIVdd2614be5c484eda95ddde5923f655a8" hidden="1">Notes_Business_ClientSector!$8:$8</definedName>
    <definedName name="_RIVdd275e6402ca4418b1d91b5f4f4b0c03" hidden="1">MDA_TotalRevenues!$M:$M</definedName>
    <definedName name="_RIVdd3e53e7a21f4cdeb0240844faeff647" localSheetId="3" hidden="1">'FS_FinancialCondition (with RP)'!$16:$16</definedName>
    <definedName name="_RIVdd3e53e7a21f4cdeb0240844faeff647" hidden="1">FS_FinancialCondition!$16:$16</definedName>
    <definedName name="_RIVdd4a4b6c42204146bc7db59c22ec94e7" hidden="1">Notes_FairValue_FinancialInstru!$C:$C</definedName>
    <definedName name="_RIVdd62f45368f24a80853241b7388cba5d" localSheetId="3" hidden="1">#REF!</definedName>
    <definedName name="_RIVdd62f45368f24a80853241b7388cba5d" localSheetId="4" hidden="1">#REF!</definedName>
    <definedName name="_RIVdd62f45368f24a80853241b7388cba5d" hidden="1">#REF!</definedName>
    <definedName name="_RIVdd9d8f76c1f04cef807d9ba3adbad8ec" localSheetId="3" hidden="1">#REF!</definedName>
    <definedName name="_RIVdd9d8f76c1f04cef807d9ba3adbad8ec" localSheetId="4" hidden="1">#REF!</definedName>
    <definedName name="_RIVdd9d8f76c1f04cef807d9ba3adbad8ec" hidden="1">#REF!</definedName>
    <definedName name="_RIVddabc7d6727b4b6793c1ceb3d29cd1a7" hidden="1">MDA_GrossRevenuebyClientSector!$7:$7</definedName>
    <definedName name="_RIVddc5efae8e5b4097af3c9bbb6a43c310" localSheetId="3" hidden="1">#REF!</definedName>
    <definedName name="_RIVddc5efae8e5b4097af3c9bbb6a43c310" localSheetId="4" hidden="1">#REF!</definedName>
    <definedName name="_RIVddc5efae8e5b4097af3c9bbb6a43c310" hidden="1">#REF!</definedName>
    <definedName name="_RIVdddcea93393743baa194f54f4fce946d" hidden="1">FS_EquityStatement!$G:$G</definedName>
    <definedName name="_RIVddf4a20a2789498199600e58dd97b8d3" localSheetId="3" hidden="1">#REF!</definedName>
    <definedName name="_RIVddf4a20a2789498199600e58dd97b8d3" localSheetId="4" hidden="1">#REF!</definedName>
    <definedName name="_RIVddf4a20a2789498199600e58dd97b8d3" hidden="1">#REF!</definedName>
    <definedName name="_RIVde029dfe7af847fe9b20244cfb511699" localSheetId="3" hidden="1">#REF!</definedName>
    <definedName name="_RIVde029dfe7af847fe9b20244cfb511699" localSheetId="4" hidden="1">#REF!</definedName>
    <definedName name="_RIVde029dfe7af847fe9b20244cfb511699" hidden="1">#REF!</definedName>
    <definedName name="_RIVde055ec661e4475e9a742d830f84661a" hidden="1">FS_CashFlows_Count!$7:$7</definedName>
    <definedName name="_RIVde19f0b519734744a554957925b82f35" hidden="1">'Ex_DilutedEPS-Pre&amp;Post'!$4:$4</definedName>
    <definedName name="_RIVde3c98fd335642b5b3d991c97662a163" hidden="1">Ex_IncomeStatement!$5:$5</definedName>
    <definedName name="_RIVde446e45fd5241039764fbb37240b5de" hidden="1">MDA_ReconAdjustedDilutedEPS!$3:$3</definedName>
    <definedName name="_RIVde5589ac43e84570b051a72de5b6cb2f" hidden="1">Notes_Business_ClientSector!$F:$F</definedName>
    <definedName name="_RIVde57e40204ab4831b55ad939236ab14b" hidden="1">MDA_WorkingCapital!$6:$6</definedName>
    <definedName name="_RIVde5c149b63c846b8a1fb6568fa010079" localSheetId="3" hidden="1">#REF!</definedName>
    <definedName name="_RIVde5c149b63c846b8a1fb6568fa010079" localSheetId="4" hidden="1">#REF!</definedName>
    <definedName name="_RIVde5c149b63c846b8a1fb6568fa010079" hidden="1">#REF!</definedName>
    <definedName name="_RIVde6b78165429428aa7f97009a5da17af" hidden="1">Notes_Share_Options!$I:$I</definedName>
    <definedName name="_RIVde720548e77e4688a9420da76cdff5c0" localSheetId="3" hidden="1">#REF!</definedName>
    <definedName name="_RIVde720548e77e4688a9420da76cdff5c0" localSheetId="4" hidden="1">#REF!</definedName>
    <definedName name="_RIVde720548e77e4688a9420da76cdff5c0" hidden="1">#REF!</definedName>
    <definedName name="_RIVde896769267248478e82ee9d125f619f" hidden="1">MDA_ReconAdjustedEBITDA!$47:$47</definedName>
    <definedName name="_RIVdec8b65150a54722a0ede10bf2355643" hidden="1">Notes_Related_PartyTransactions!$5:$5</definedName>
    <definedName name="_RIVdee78962e1fa487aa9d856fe1a9380c7" hidden="1">MDA_OperatingExp!$J:$J</definedName>
    <definedName name="_RIVdeeb85f15e364758a0b9d2d17b4177fe" hidden="1">Ex_QuarterlyTradeVolume!#REF!</definedName>
    <definedName name="_RIVdf134d44e2b44370a35bb6aa19465814" localSheetId="3" hidden="1">#REF!</definedName>
    <definedName name="_RIVdf134d44e2b44370a35bb6aa19465814" localSheetId="4" hidden="1">#REF!</definedName>
    <definedName name="_RIVdf134d44e2b44370a35bb6aa19465814" hidden="1">#REF!</definedName>
    <definedName name="_RIVdf13530a038746c083ce555785a77f55" hidden="1">#REF!</definedName>
    <definedName name="_RIVdf9f9c1c7ad7486995c77067cf5cd3f3" localSheetId="3" hidden="1">#REF!</definedName>
    <definedName name="_RIVdf9f9c1c7ad7486995c77067cf5cd3f3" localSheetId="4" hidden="1">#REF!</definedName>
    <definedName name="_RIVdf9f9c1c7ad7486995c77067cf5cd3f3" hidden="1">#REF!</definedName>
    <definedName name="_RIVdfa0c62145764001a6d6afbc26e50d16" hidden="1">MDA_ReconAdjustedEBITDA!$L:$L</definedName>
    <definedName name="_RIVdfaefbc99bb94343950d06b337d89e43" localSheetId="3" hidden="1">'FS_FinancialCondition (with RP)'!$38:$38</definedName>
    <definedName name="_RIVdfaefbc99bb94343950d06b337d89e43" hidden="1">FS_FinancialCondition!$37:$37</definedName>
    <definedName name="_RIVdfb4f63735ef4fc78c299fc9a04ec275" hidden="1">MDA_OperatingExp!$33:$33</definedName>
    <definedName name="_RIVdfbe67a5ae2c4fb49073073fbe6931e1" localSheetId="3" hidden="1">'FS_FinancialCondition (with RP)'!$9:$9</definedName>
    <definedName name="_RIVdfbe67a5ae2c4fb49073073fbe6931e1" hidden="1">FS_FinancialCondition!$9:$9</definedName>
    <definedName name="_RIVdfd6f55db4e04b5c8202e54cd7d7944c" hidden="1">Notes_Share_BlackScholesModel!$8:$8</definedName>
    <definedName name="_RIVe00dc51a0f324c08855d37e7bc8f3d01" hidden="1">Ex_IncomeStatement!$16:$16</definedName>
    <definedName name="_RIVe0795dcbbee44f18a7df261245779fe9" hidden="1">Notes_Share_CashSettled!$N:$N</definedName>
    <definedName name="_RIVe0d4344be38f43fa9cf36d26f767b86b" localSheetId="3" hidden="1">#REF!</definedName>
    <definedName name="_RIVe0d4344be38f43fa9cf36d26f767b86b" localSheetId="4" hidden="1">#REF!</definedName>
    <definedName name="_RIVe0d4344be38f43fa9cf36d26f767b86b" hidden="1">#REF!</definedName>
    <definedName name="_RIVe0f4dadf2745483198241d0a9203a7da" hidden="1">FS_EquityStatement_PY!$D:$D</definedName>
    <definedName name="_RIVe0f84ab34bbc4e8f92bd05be5ce851e2" localSheetId="3" hidden="1">#REF!</definedName>
    <definedName name="_RIVe0f84ab34bbc4e8f92bd05be5ce851e2" localSheetId="4" hidden="1">#REF!</definedName>
    <definedName name="_RIVe0f84ab34bbc4e8f92bd05be5ce851e2" hidden="1">#REF!</definedName>
    <definedName name="_RIVe107383a79fa48c2952cd142aad743a6" localSheetId="3" hidden="1">#REF!</definedName>
    <definedName name="_RIVe107383a79fa48c2952cd142aad743a6" localSheetId="4" hidden="1">#REF!</definedName>
    <definedName name="_RIVe107383a79fa48c2952cd142aad743a6" hidden="1">#REF!</definedName>
    <definedName name="_RIVe1189eeb795546d28d7ba562495052d4" hidden="1">FS_CashFlows!$45:$45</definedName>
    <definedName name="_RIVe136bb9a861b47a48be8ee7affbde342" localSheetId="3" hidden="1">#REF!</definedName>
    <definedName name="_RIVe136bb9a861b47a48be8ee7affbde342" localSheetId="4" hidden="1">#REF!</definedName>
    <definedName name="_RIVe136bb9a861b47a48be8ee7affbde342" hidden="1">#REF!</definedName>
    <definedName name="_RIVe15a1a1a4f0845cb9315da6e9e28a5c6" hidden="1">MDA_GrossRevenuebyClientSector!$13:$13</definedName>
    <definedName name="_RIVe16475902529427f8bcffca6978766b3" localSheetId="3" hidden="1">#REF!</definedName>
    <definedName name="_RIVe16475902529427f8bcffca6978766b3" localSheetId="4" hidden="1">#REF!</definedName>
    <definedName name="_RIVe16475902529427f8bcffca6978766b3" hidden="1">#REF!</definedName>
    <definedName name="_RIVe177085722f149d29ac70aa8fc5bf83a" localSheetId="4" hidden="1">'FS_StatementsofIncome (with RP)'!$4:$4</definedName>
    <definedName name="_RIVe177085722f149d29ac70aa8fc5bf83a" hidden="1">FS_StatementsofIncome!$4:$4</definedName>
    <definedName name="_RIVe1781c14ffb74150b9d956051d2e136e" hidden="1">MDA_GrossRevenuebyClientSector!$9:$9</definedName>
    <definedName name="_RIVe18037234127419ca82313b5178a6e70" hidden="1">Notes_Share_Employees!$A:$A</definedName>
    <definedName name="_RIVe1867a9d5b894041abc1a6ce6c05083e" hidden="1">Notes_FairValue_FinancialInstru!$3:$3</definedName>
    <definedName name="_RIVe18e3d6831f54982be96b21855f26c59" hidden="1">FS_CashFlows!$9:$9</definedName>
    <definedName name="_RIVe19826fd788a4490830c0449ca0320eb" hidden="1">MDA_ReconAdjustedDilutedEPS!$O:$O</definedName>
    <definedName name="_RIVe1d24db2822746d9938d0fae9c0cd2a5" localSheetId="3" hidden="1">#REF!</definedName>
    <definedName name="_RIVe1d24db2822746d9938d0fae9c0cd2a5" localSheetId="4" hidden="1">#REF!</definedName>
    <definedName name="_RIVe1d24db2822746d9938d0fae9c0cd2a5" hidden="1">#REF!</definedName>
    <definedName name="_RIVe1f5aac681494a8aa0af6b3691c7be74" hidden="1">Note_NCI_TransfersToNCI!$D:$D</definedName>
    <definedName name="_RIVe1fff1e6a3b2477da52884b676f1bbc1" localSheetId="3" hidden="1">#REF!</definedName>
    <definedName name="_RIVe1fff1e6a3b2477da52884b676f1bbc1" localSheetId="4" hidden="1">#REF!</definedName>
    <definedName name="_RIVe1fff1e6a3b2477da52884b676f1bbc1" hidden="1">#REF!</definedName>
    <definedName name="_RIVe20986794a764e7ab91a987c5c671fb1" localSheetId="3" hidden="1">#REF!</definedName>
    <definedName name="_RIVe20986794a764e7ab91a987c5c671fb1" localSheetId="4" hidden="1">#REF!</definedName>
    <definedName name="_RIVe20986794a764e7ab91a987c5c671fb1" hidden="1">#REF!</definedName>
    <definedName name="_RIVe2187991852d448ebbbd272ae7cd8f6c" hidden="1">MDA_GrossRevenuesByGeography!$7:$7</definedName>
    <definedName name="_RIVe22341895450495b9b411e1be03ec794" hidden="1">FS_ComprehensiveLoss!$29:$29</definedName>
    <definedName name="_RIVe232db8154cf468ea8ab16114adc8f3f" hidden="1">Notes_Lease_Pmts!$C:$C</definedName>
    <definedName name="_RIVe265fef41cdc45b19c5f7a2c4dd291ac" hidden="1">MDA_GrossRevenuebyClientSector!$25:$25</definedName>
    <definedName name="_RIVe280eaa804f4455fb1b82869f2ccb7cb" hidden="1">FS_EquityStatement!$Y:$Y</definedName>
    <definedName name="_RIVe2a3161e48b8424a9d291b01e40cc395" localSheetId="3" hidden="1">#REF!</definedName>
    <definedName name="_RIVe2a3161e48b8424a9d291b01e40cc395" localSheetId="4" hidden="1">#REF!</definedName>
    <definedName name="_RIVe2a3161e48b8424a9d291b01e40cc395" hidden="1">#REF!</definedName>
    <definedName name="_RIVe2a72f084aa6468f9d061b1aafb1e178" hidden="1">MDA_ReconAdjustedEBITDA!$K:$K</definedName>
    <definedName name="_RIVe2b015a125534f8fa4836079f555ea6b" hidden="1">Notes_Capital_LiquidFinancialAs!$4:$4</definedName>
    <definedName name="_RIVe2c32a9fbf064e808f68e26344f1e766" hidden="1">#REF!</definedName>
    <definedName name="_RIVe2d424a0525c4c68b28edd884ee9bbe5" hidden="1">MDA_ReconAdjustedDilutedEPS!$F:$F</definedName>
    <definedName name="_RIVe2e593693f594813aef332c9b4b11b17" hidden="1">Ex_AdjustedEBITDA!$3:$3</definedName>
    <definedName name="_RIVe300e948c6c247c297160d3230ef2d63" hidden="1">Notes_Business_ClientSector!$L:$L</definedName>
    <definedName name="_RIVe3105edaaacf4d069ffe39adf2988d5f" hidden="1">'Ex_DilutedEPS-Pre&amp;Post'!$O:$O</definedName>
    <definedName name="_RIVe31960ca99c946ec8e882cd703abed51" hidden="1">MDA_PercentOfRevenues_Change!$L:$L</definedName>
    <definedName name="_RIVe335915a56a34deea2f0123f21f0c68f" hidden="1">Ex_EPSTable!$5:$5</definedName>
    <definedName name="_RIVe34257e8ea034ef5be6c21dc0c9cdc2f" hidden="1">FS_CashFlows_Count!$L:$L</definedName>
    <definedName name="_RIVe34395d4872d4934b7f6ef90a7f5d26d" localSheetId="3" hidden="1">#REF!</definedName>
    <definedName name="_RIVe34395d4872d4934b7f6ef90a7f5d26d" localSheetId="4" hidden="1">#REF!</definedName>
    <definedName name="_RIVe34395d4872d4934b7f6ef90a7f5d26d" hidden="1">#REF!</definedName>
    <definedName name="_RIVe348cad4790a4c4db5e2a6d0e53fe019" localSheetId="3" hidden="1">'FS_FinancialCondition (with RP)'!$33:$33</definedName>
    <definedName name="_RIVe348cad4790a4c4db5e2a6d0e53fe019" hidden="1">FS_FinancialCondition!$35:$35</definedName>
    <definedName name="_RIVe34a88b7ac994e8ea76a1bf4688e46b4" hidden="1">MDA_ResultsOfOperations!$7:$7</definedName>
    <definedName name="_RIVe380efb1202e40589e86396c791eecd3" hidden="1">Notes_FairValue_FinancialInstru!$5:$5</definedName>
    <definedName name="_RIVe391ff1e59d24e9fbbdc49f2fcca9da6" localSheetId="3" hidden="1">#REF!</definedName>
    <definedName name="_RIVe391ff1e59d24e9fbbdc49f2fcca9da6" localSheetId="4" hidden="1">#REF!</definedName>
    <definedName name="_RIVe391ff1e59d24e9fbbdc49f2fcca9da6" hidden="1">#REF!</definedName>
    <definedName name="_RIVe39ecba377614da193ae07aa6483c685" hidden="1">Notes_Intangible_Assets_AccuAmo!$E:$E</definedName>
    <definedName name="_RIVe3a3ee8150a347dba94cb91c9c9436c3" hidden="1">Ex_EBITDAMargin!$B:$B</definedName>
    <definedName name="_RIVe3b5a35bb594432db7473bd20371c9f3" hidden="1">#REF!</definedName>
    <definedName name="_RIVe3ee7b54161143cea142d3bcb77a1322" hidden="1">FS_ComprehensiveLoss!$23:$23</definedName>
    <definedName name="_RIVe40474c7e6d4413c832d3d0fea756bb3" localSheetId="4" hidden="1">'FS_StatementsofIncome (with RP)'!$18:$18</definedName>
    <definedName name="_RIVe40474c7e6d4413c832d3d0fea756bb3" hidden="1">FS_StatementsofIncome!$18:$18</definedName>
    <definedName name="_RIVe41fbd89eca8496d8d03323f4e00c84c" hidden="1">MDA_GrossRevenuebyClientSector!$L:$L</definedName>
    <definedName name="_RIVe42183846b624595a65faeb9ada16787" localSheetId="3" hidden="1">#REF!</definedName>
    <definedName name="_RIVe42183846b624595a65faeb9ada16787" localSheetId="4" hidden="1">#REF!</definedName>
    <definedName name="_RIVe42183846b624595a65faeb9ada16787" hidden="1">#REF!</definedName>
    <definedName name="_RIVe42b9c9f32684af0897682dbe014fe53" localSheetId="3" hidden="1">#REF!</definedName>
    <definedName name="_RIVe42b9c9f32684af0897682dbe014fe53" localSheetId="4" hidden="1">#REF!</definedName>
    <definedName name="_RIVe42b9c9f32684af0897682dbe014fe53" hidden="1">#REF!</definedName>
    <definedName name="_RIVe4314fd64ce441d39ab2f02f83f03e1d" hidden="1">MDA_VarAndFixedRevbyAssetClass!$3:$3</definedName>
    <definedName name="_RIVe438f8af74fb41339fdfcf72a3daf772" hidden="1">FS_EquityStatement!$15:$15</definedName>
    <definedName name="_RIVe4405ab0e0444c44b1ad1204dae2e43a" hidden="1">Notes_Intangible_Assets_Goodwil!$5:$5</definedName>
    <definedName name="_RIVe44207774de046419c90b1789c6114b6" hidden="1">FS_CashFlows!$21:$21</definedName>
    <definedName name="_RIVe446397a8ed64f3d9de1193e37da7843" localSheetId="3" hidden="1">#REF!</definedName>
    <definedName name="_RIVe446397a8ed64f3d9de1193e37da7843" localSheetId="4" hidden="1">#REF!</definedName>
    <definedName name="_RIVe446397a8ed64f3d9de1193e37da7843" hidden="1">#REF!</definedName>
    <definedName name="_RIVe44a9afebd1043c9b33c07c90f564c79" hidden="1">FS_EquityStatement!$U:$U</definedName>
    <definedName name="_RIVe45bff6b12a0416486f9b1d5adf81ae8" localSheetId="3" hidden="1">#REF!</definedName>
    <definedName name="_RIVe45bff6b12a0416486f9b1d5adf81ae8" localSheetId="4" hidden="1">#REF!</definedName>
    <definedName name="_RIVe45bff6b12a0416486f9b1d5adf81ae8" hidden="1">#REF!</definedName>
    <definedName name="_RIVe4b2177f664b412e9a2bf530e8c9c4d6" hidden="1">#REF!</definedName>
    <definedName name="_RIVe4b9066d59f147568744cf3d4fbd4018" hidden="1">Notes_Deferred_Revenue!$6:$6</definedName>
    <definedName name="_RIVe4e001f4b5c74f04b57cbd8af02234f5" hidden="1">Ex_EBITDAMargin!$15:$15</definedName>
    <definedName name="_RIVe4ea341c43bd4cc9805f6e5fd0b3ff86" localSheetId="3" hidden="1">#REF!</definedName>
    <definedName name="_RIVe4ea341c43bd4cc9805f6e5fd0b3ff86" localSheetId="4" hidden="1">#REF!</definedName>
    <definedName name="_RIVe4ea341c43bd4cc9805f6e5fd0b3ff86" hidden="1">#REF!</definedName>
    <definedName name="_RIVe528ea3a388e4f71839451a1bd79837e" hidden="1">MDA_VarAndFixedRevbyAssetClass!$X:$X</definedName>
    <definedName name="_RIVe52b38d1b69f4c60a997a196eef2c82f" hidden="1">MDA_ResultsOfOperations!$13:$13</definedName>
    <definedName name="_RIVe54318903cb949919cddec23372c4526" hidden="1">MDA_GrossRevenuebyAssetClass!$14:$14</definedName>
    <definedName name="_RIVe543f97b19be45b899b2a75c9c4cc632" hidden="1">#REF!</definedName>
    <definedName name="_RIVe55202d8a33d4595a16a04387fdb897a" hidden="1">FS_CashFlows!$22:$22</definedName>
    <definedName name="_RIVe553bd46914a4713aaf20dcb931ad5b2" hidden="1">Notes_Capital_LiquidFinancialAs!$7:$7</definedName>
    <definedName name="_RIVe5558346892a4e1b9857e0c35d5870fc" hidden="1">MDA_VarAndFixedRevbyFeeType!$3:$3</definedName>
    <definedName name="_RIVe557f25c4e3c4987aeb3cf198ec115e5" hidden="1">Notes_Business_ClientSector!$C:$C</definedName>
    <definedName name="_RIVe560bbee492844b8ae59dd7c7491f8b1" localSheetId="3" hidden="1">#REF!</definedName>
    <definedName name="_RIVe560bbee492844b8ae59dd7c7491f8b1" localSheetId="4" hidden="1">#REF!</definedName>
    <definedName name="_RIVe560bbee492844b8ae59dd7c7491f8b1" hidden="1">#REF!</definedName>
    <definedName name="_RIVe5638f212aa640ba98c9c2061dfd64c5" hidden="1">Notes_Capital_Regulatory!$14:$14</definedName>
    <definedName name="_RIVe58e95086b884409b5fb760305bd5b60" localSheetId="3" hidden="1">#REF!</definedName>
    <definedName name="_RIVe58e95086b884409b5fb760305bd5b60" localSheetId="4" hidden="1">#REF!</definedName>
    <definedName name="_RIVe58e95086b884409b5fb760305bd5b60" hidden="1">#REF!</definedName>
    <definedName name="_RIVe5b627ad43914c3d9b48a711e70cf584" localSheetId="3" hidden="1">#REF!</definedName>
    <definedName name="_RIVe5b627ad43914c3d9b48a711e70cf584" localSheetId="4" hidden="1">#REF!</definedName>
    <definedName name="_RIVe5b627ad43914c3d9b48a711e70cf584" hidden="1">#REF!</definedName>
    <definedName name="_RIVe5cedd7108624584a8df246a5eec1f9d" hidden="1">Notes_Shares!$E:$E</definedName>
    <definedName name="_RIVe5cf4e2f70fe4dd3bd5f6b0f8a10ecc9" localSheetId="3" hidden="1">#REF!</definedName>
    <definedName name="_RIVe5cf4e2f70fe4dd3bd5f6b0f8a10ecc9" localSheetId="4" hidden="1">#REF!</definedName>
    <definedName name="_RIVe5cf4e2f70fe4dd3bd5f6b0f8a10ecc9" hidden="1">#REF!</definedName>
    <definedName name="_RIVe5e3dab0559e45b0995a9b0fedcedc81" localSheetId="3" hidden="1">#REF!</definedName>
    <definedName name="_RIVe5e3dab0559e45b0995a9b0fedcedc81" localSheetId="4" hidden="1">#REF!</definedName>
    <definedName name="_RIVe5e3dab0559e45b0995a9b0fedcedc81" hidden="1">#REF!</definedName>
    <definedName name="_RIVe5f986ad565e4e2789c54e57a1c21218" localSheetId="3" hidden="1">#REF!</definedName>
    <definedName name="_RIVe5f986ad565e4e2789c54e57a1c21218" localSheetId="4" hidden="1">#REF!</definedName>
    <definedName name="_RIVe5f986ad565e4e2789c54e57a1c21218" hidden="1">#REF!</definedName>
    <definedName name="_RIVe60b2ddc281247e5a5394c8dd9e285d7" localSheetId="3" hidden="1">#REF!</definedName>
    <definedName name="_RIVe60b2ddc281247e5a5394c8dd9e285d7" localSheetId="4" hidden="1">#REF!</definedName>
    <definedName name="_RIVe60b2ddc281247e5a5394c8dd9e285d7" hidden="1">#REF!</definedName>
    <definedName name="_RIVe61253bdcd8f43119773b2f3b9f6ca8b" localSheetId="3" hidden="1">#REF!</definedName>
    <definedName name="_RIVe61253bdcd8f43119773b2f3b9f6ca8b" localSheetId="4" hidden="1">#REF!</definedName>
    <definedName name="_RIVe61253bdcd8f43119773b2f3b9f6ca8b" hidden="1">#REF!</definedName>
    <definedName name="_RIVe66931c3c6b84c50961df1a90df51c43" localSheetId="3" hidden="1">#REF!</definedName>
    <definedName name="_RIVe66931c3c6b84c50961df1a90df51c43" localSheetId="4" hidden="1">#REF!</definedName>
    <definedName name="_RIVe66931c3c6b84c50961df1a90df51c43" hidden="1">#REF!</definedName>
    <definedName name="_RIVe6813a860a6449669b28c9534e3709ca" localSheetId="3" hidden="1">#REF!</definedName>
    <definedName name="_RIVe6813a860a6449669b28c9534e3709ca" localSheetId="4" hidden="1">#REF!</definedName>
    <definedName name="_RIVe6813a860a6449669b28c9534e3709ca" hidden="1">#REF!</definedName>
    <definedName name="_RIVe6986c216f064cd79b7084eff545728e" localSheetId="3" hidden="1">#REF!</definedName>
    <definedName name="_RIVe6986c216f064cd79b7084eff545728e" localSheetId="4" hidden="1">#REF!</definedName>
    <definedName name="_RIVe6986c216f064cd79b7084eff545728e" hidden="1">#REF!</definedName>
    <definedName name="_RIVe6b44459006e48c484ae4fa56981dcd4" hidden="1">MDA_OperatingExp!$A:$A</definedName>
    <definedName name="_RIVe6baddaae4cb4e3d8e53fd584170d500" localSheetId="3" hidden="1">#REF!</definedName>
    <definedName name="_RIVe6baddaae4cb4e3d8e53fd584170d500" localSheetId="4" hidden="1">#REF!</definedName>
    <definedName name="_RIVe6baddaae4cb4e3d8e53fd584170d500" hidden="1">#REF!</definedName>
    <definedName name="_RIVe709c726f5bf4166b2dfc936c19dcdca" hidden="1">Notes_FairValue_FinancialInstru!$I:$I</definedName>
    <definedName name="_RIVe72e9ad68940480b85f01f473f2f57a3" hidden="1">FS_ComprehensiveIncome!$13:$13</definedName>
    <definedName name="_RIVe72ff6b046b146468b0b40df8985d5b7" hidden="1">MDA_VarAndFixedRevbyFeeType!$A:$A</definedName>
    <definedName name="_RIVe7330d892b1d4908a7c684c4ac78576a" hidden="1">FS_CashFlows!$29:$29</definedName>
    <definedName name="_RIVe734efce50404918928f493955a73402" hidden="1">Ex_IncomeStatement!$J:$J</definedName>
    <definedName name="_RIVe740e8af60b942b68e3e3294e73c3fd5" localSheetId="3" hidden="1">#REF!</definedName>
    <definedName name="_RIVe740e8af60b942b68e3e3294e73c3fd5" localSheetId="4" hidden="1">#REF!</definedName>
    <definedName name="_RIVe740e8af60b942b68e3e3294e73c3fd5" hidden="1">#REF!</definedName>
    <definedName name="_RIVe741357a5e9e4fd7811efed484a8ed7b" hidden="1">#REF!</definedName>
    <definedName name="_RIVe752b1201ba043cdb87da510492aaf2b" hidden="1">MDA_OperatingExp!$37:$37</definedName>
    <definedName name="_RIVe75586f21e3c4fe2bb2ee850dcc85dbc" localSheetId="3" hidden="1">#REF!</definedName>
    <definedName name="_RIVe75586f21e3c4fe2bb2ee850dcc85dbc" localSheetId="4" hidden="1">#REF!</definedName>
    <definedName name="_RIVe75586f21e3c4fe2bb2ee850dcc85dbc" hidden="1">#REF!</definedName>
    <definedName name="_RIVe7558f9de6634751965945174116c148" hidden="1">Ex_AdjustedExpenses!$13:$13</definedName>
    <definedName name="_RIVe768f0d789e844cd9fed65961815ec16" hidden="1">Notes_FairValue_FinancialInstru!$D:$D</definedName>
    <definedName name="_RIVe7a88e3fff9746b7ba91b32790ea9057" hidden="1">#REF!</definedName>
    <definedName name="_RIVe7ad1ca3b6d9462888dc22cca564354e" localSheetId="3" hidden="1">#REF!</definedName>
    <definedName name="_RIVe7ad1ca3b6d9462888dc22cca564354e" localSheetId="4" hidden="1">#REF!</definedName>
    <definedName name="_RIVe7ad1ca3b6d9462888dc22cca564354e" hidden="1">#REF!</definedName>
    <definedName name="_RIVe7c8cce004694130a15327071e8854e9" hidden="1">Notes_Business_ClientSector!$9:$9</definedName>
    <definedName name="_RIVe7d816a9f39d4285bc343774704cc57e" localSheetId="3" hidden="1">#REF!</definedName>
    <definedName name="_RIVe7d816a9f39d4285bc343774704cc57e" localSheetId="4" hidden="1">#REF!</definedName>
    <definedName name="_RIVe7d816a9f39d4285bc343774704cc57e" hidden="1">#REF!</definedName>
    <definedName name="_RIVe7e6232e3f484b54ae36665d0e5001ed" hidden="1">Notes_Capital_Regulatory!$H:$H</definedName>
    <definedName name="_RIVe80b4382802e48cba4c2375cd79ef3d7" hidden="1">Notes_Intangible_Assets_AccuAmo!$U:$U</definedName>
    <definedName name="_RIVe816e826ea074a2cb1567a1d6cb73159" hidden="1">Notes_FairValue_FinancialInstru!$7:$7</definedName>
    <definedName name="_RIVe81a932321d34059aca08bab8bc4da48" hidden="1">MDA_OperatingExp!$G:$G</definedName>
    <definedName name="_RIVe82cc35597f5480eb5c50d19b71bc439" hidden="1">Notes_Revenue_Recognition!$K:$K</definedName>
    <definedName name="_RIVe83052b32f064d9ab0172bf5742f3128" hidden="1">Notes_Shares_BeforeReOrg!$7:$7</definedName>
    <definedName name="_RIVe83ddaa4e1a74dff8a67847363aca3fd" localSheetId="4" hidden="1">'FS_StatementsofIncome (with RP)'!$37:$37</definedName>
    <definedName name="_RIVe83ddaa4e1a74dff8a67847363aca3fd" hidden="1">#REF!</definedName>
    <definedName name="_RIVe852e57eb26640e5856820178f3c272f" hidden="1">Notes_Business_InfoRegardingRev!$I:$I</definedName>
    <definedName name="_RIVe87ae945ead74d3f9201f261f3ca8cd6" localSheetId="3" hidden="1">'FS_FinancialCondition (with RP)'!$35:$35</definedName>
    <definedName name="_RIVe87ae945ead74d3f9201f261f3ca8cd6" localSheetId="4" hidden="1">#REF!</definedName>
    <definedName name="_RIVe87ae945ead74d3f9201f261f3ca8cd6" hidden="1">#REF!</definedName>
    <definedName name="_RIVe8a03f0ed08d4a58b476df95d973fed6" hidden="1">FS_EquityStatement!$H:$H</definedName>
    <definedName name="_RIVe8a58dc5f83f4440aabeddb69ecd3a0c" hidden="1">Ex_DilutedEPS!$13:$13</definedName>
    <definedName name="_RIVe8d3dc97b17f47cdaca33fa1f99c1a61" hidden="1">Ex_FreeCashFlows!$8:$8</definedName>
    <definedName name="_RIVe8db51df5ed049888a7a7bbb059fd358" hidden="1">Ex_QuarterlyTradeVolume!#REF!</definedName>
    <definedName name="_RIVe90f7f5622cb450f99424097fa0b1719" hidden="1">MDA_ReconciliationtoFreeCashFlo!$11:$11</definedName>
    <definedName name="_RIVe91c75d45c504a5b8e0a08c268a0a432" hidden="1">Notes_Minimum_Lease!$8:$8</definedName>
    <definedName name="_RIVe936d5852cda4e919d62d3dde9899e31" hidden="1">Notes_Related_PartyTransactions!$M:$M</definedName>
    <definedName name="_RIVe999c97a23e74d7db4d7e2a1c617a895" hidden="1">MDA_GrossRevenuebyAssetClass!$N:$N</definedName>
    <definedName name="_RIVe9d24499110443a99d8648eea621e5d9" hidden="1">FS_ComprehensiveLoss!$25:$25</definedName>
    <definedName name="_RIVe9e226ac532f41d6a334fb9e8e51e0dd" hidden="1">Notes_Business_InfoRegardingRev!$11:$11</definedName>
    <definedName name="_RIVe9e8badda91b46f8824b6df72b0013b4" hidden="1">Notes_Capital_Regulatory!$L:$L</definedName>
    <definedName name="_RIVe9fa86e01658473888552295f6eacf33" localSheetId="3" hidden="1">#REF!</definedName>
    <definedName name="_RIVe9fa86e01658473888552295f6eacf33" localSheetId="4" hidden="1">#REF!</definedName>
    <definedName name="_RIVe9fa86e01658473888552295f6eacf33" hidden="1">#REF!</definedName>
    <definedName name="_RIVea0ac2646ac54a398a6c696066204ac6" hidden="1">MDA_PercentOfRevenues_AvgDailyV!$E:$E</definedName>
    <definedName name="_RIVeaa52c6d23f0492ca34b22e47b570a0e" hidden="1">FS_CashFlows_Count!$I:$I</definedName>
    <definedName name="_RIVeaada975c2104e8083ca22d0f0e4f521" hidden="1">Notes_Income_Taxes!$J:$J</definedName>
    <definedName name="_RIVeab20c92daef4c8eb9dbeeae71f6cb90" hidden="1">#REF!</definedName>
    <definedName name="_RIVeac0cbb21a3a45faa19d3b71b4d1de1e" hidden="1">MDA_OperatingExp!$L:$L</definedName>
    <definedName name="_RIVeae512a2fa4b4c92beda3c7171e11448" hidden="1">MDA_ReconAdjustedEBITDA!$36:$36</definedName>
    <definedName name="_RIVeae5bafd23c4481c86975e872f873735" hidden="1">Notes_Related_PartyTransactions!$24:$24</definedName>
    <definedName name="_RIVeb0a79c719bb40d89c2497e061d65b62" hidden="1">Notes_Intangible_Assets_AccuAmo!$N:$N</definedName>
    <definedName name="_RIVeb41707242114db4b6e2a8e3d4159561" localSheetId="3" hidden="1">#REF!</definedName>
    <definedName name="_RIVeb41707242114db4b6e2a8e3d4159561" localSheetId="4" hidden="1">#REF!</definedName>
    <definedName name="_RIVeb41707242114db4b6e2a8e3d4159561" hidden="1">#REF!</definedName>
    <definedName name="_RIVeb459e27225d4c099f21ea580cc70868" localSheetId="4" hidden="1">'FS_StatementsofIncome (with RP)'!$32:$32</definedName>
    <definedName name="_RIVeb459e27225d4c099f21ea580cc70868" hidden="1">FS_StatementsofIncome!$38:$38</definedName>
    <definedName name="_RIVeb46085f854d46bf869fbbf2ddf853c3" hidden="1">Notes_NetIncome_PerShare!$37:$37</definedName>
    <definedName name="_RIVeba0def684074313808b3c390dd6f30d" hidden="1">FS_ComprehensiveLoss!$G:$G</definedName>
    <definedName name="_RIVeba4f2cac3d04d65a6aed2b91f5f6e24" hidden="1">Notes_NetIncome_PerShare!$25:$25</definedName>
    <definedName name="_RIVebf6d10956c5414f9ac73e3b1d602014" localSheetId="3" hidden="1">#REF!</definedName>
    <definedName name="_RIVebf6d10956c5414f9ac73e3b1d602014" localSheetId="4" hidden="1">#REF!</definedName>
    <definedName name="_RIVebf6d10956c5414f9ac73e3b1d602014" hidden="1">#REF!</definedName>
    <definedName name="_RIVebfc9af2c1b14c21b06129f795cffce8" localSheetId="3" hidden="1">#REF!</definedName>
    <definedName name="_RIVebfc9af2c1b14c21b06129f795cffce8" localSheetId="4" hidden="1">#REF!</definedName>
    <definedName name="_RIVebfc9af2c1b14c21b06129f795cffce8" hidden="1">#REF!</definedName>
    <definedName name="_RIVec02022fb9594128a737b93ad789a9c2" localSheetId="3" hidden="1">#REF!</definedName>
    <definedName name="_RIVec02022fb9594128a737b93ad789a9c2" localSheetId="4" hidden="1">#REF!</definedName>
    <definedName name="_RIVec02022fb9594128a737b93ad789a9c2" hidden="1">#REF!</definedName>
    <definedName name="_RIVec024a38520b49f285b18671ae350703" hidden="1">FS_EquityStatement_PY!$G:$G</definedName>
    <definedName name="_RIVec0f8a4fc664451b957461bb2c6efd6d" hidden="1">MDA_PercentOfRevenues_AvgDailyV!$6:$6</definedName>
    <definedName name="_RIVec36e5b388644beb8200a59f7fce7fbd" hidden="1">'Ex_DilutedEPS-Pre&amp;Post'!$23:$23</definedName>
    <definedName name="_RIVec4b86efc4a64ff6bc86290ba3ec5ad6" hidden="1">Notes_Related_PartyTransactions!$32:$32</definedName>
    <definedName name="_RIVec4c4318dfd342cfa6db22c32dc57e2f" hidden="1">Notes_Shares_BeforeReOrg!$4:$4</definedName>
    <definedName name="_RIVec5811d5d4154a4397a88d76bb615b65" hidden="1">Notes_Minimum_Lease!$B:$B</definedName>
    <definedName name="_RIVec5aa1a22f2f49c59bb039d5fa72b57c" localSheetId="3" hidden="1">#REF!</definedName>
    <definedName name="_RIVec5aa1a22f2f49c59bb039d5fa72b57c" localSheetId="4" hidden="1">#REF!</definedName>
    <definedName name="_RIVec5aa1a22f2f49c59bb039d5fa72b57c" hidden="1">#REF!</definedName>
    <definedName name="_RIVec8e50f0a985458696ee4b36856d74e5" localSheetId="3" hidden="1">'FS_FinancialCondition (with RP)'!$F:$F</definedName>
    <definedName name="_RIVec8e50f0a985458696ee4b36856d74e5" hidden="1">FS_FinancialCondition!$F:$F</definedName>
    <definedName name="_RIVecbd4cce5d304f4d9598dfb95775e9ab" hidden="1">FS_EquityStatement!$11:$11</definedName>
    <definedName name="_RIVecd773a5acfb4ab3b54e7cd17e37f491" localSheetId="3" hidden="1">#REF!</definedName>
    <definedName name="_RIVecd773a5acfb4ab3b54e7cd17e37f491" localSheetId="4" hidden="1">#REF!</definedName>
    <definedName name="_RIVecd773a5acfb4ab3b54e7cd17e37f491" hidden="1">#REF!</definedName>
    <definedName name="_RIVece003676a7b499188551e05b8a8f47b" localSheetId="3" hidden="1">#REF!</definedName>
    <definedName name="_RIVece003676a7b499188551e05b8a8f47b" localSheetId="4" hidden="1">#REF!</definedName>
    <definedName name="_RIVece003676a7b499188551e05b8a8f47b" hidden="1">#REF!</definedName>
    <definedName name="_RIVed0694612d2840299270153710e04e2e" hidden="1">Ex_DilutedEPS!$C:$C</definedName>
    <definedName name="_RIVed1116a2ac544d8a9c6535b8e244efcb" hidden="1">Notes_NetIncome_PerShare!$32:$32</definedName>
    <definedName name="_RIVed15506c778e455091bdd8817f8ea176" hidden="1">MDA_ReconAdjustedDilutedEPS!$K:$K</definedName>
    <definedName name="_RIVed1f97aa8b05427d83a494dd6f58ca0a" hidden="1">Notes_NetIncome_PerShare!$39:$39</definedName>
    <definedName name="_RIVed451a6f54194cd8b3b3143b6afc0d33" hidden="1">Ex_AdjustedEBITDA!$D:$D</definedName>
    <definedName name="_RIVed457d2aa9cf4a1480c09d9302374cbe" hidden="1">Notes_Intangible_Assets_Goodwil!$3:$3</definedName>
    <definedName name="_RIVed523533b3614618a9ff87ed2758a796" localSheetId="3" hidden="1">'FS_FinancialCondition (with RP)'!$D:$D</definedName>
    <definedName name="_RIVed523533b3614618a9ff87ed2758a796" hidden="1">FS_FinancialCondition!$D:$D</definedName>
    <definedName name="_RIVed63ed36095745d385e537b1cf6d4e69" hidden="1">Notes_Intangible_Assets_AccuAmo!$R:$R</definedName>
    <definedName name="_RIVed6d3b5531204254a4f0db84519e886f" hidden="1">Ex_AdjustedExpenses!$D:$D</definedName>
    <definedName name="_RIVed7e09a992f546b28a4788f0b67f2d30" localSheetId="3" hidden="1">#REF!</definedName>
    <definedName name="_RIVed7e09a992f546b28a4788f0b67f2d30" localSheetId="4" hidden="1">#REF!</definedName>
    <definedName name="_RIVed7e09a992f546b28a4788f0b67f2d30" hidden="1">#REF!</definedName>
    <definedName name="_RIVed8ea3a0a2ae4beba16ab6796bb6fa62" hidden="1">FS_FinancialCondition!$32:$32</definedName>
    <definedName name="_RIVed8fe0543cc74512833c0734e046ba8e" hidden="1">Notes_Business_InfoRegarding!$C:$C</definedName>
    <definedName name="_RIVeda84cd1d4b44360b37195665713029f" hidden="1">Ex_IncomeStatement!$H:$H</definedName>
    <definedName name="_RIVedae18890d7b473e889ae44e7e287926" hidden="1">Notes_NetIncome_PerShare!$4:$4</definedName>
    <definedName name="_RIVedb8339bd3bd4d0084f75f08ed2971a8" localSheetId="3" hidden="1">#REF!</definedName>
    <definedName name="_RIVedb8339bd3bd4d0084f75f08ed2971a8" localSheetId="4" hidden="1">#REF!</definedName>
    <definedName name="_RIVedb8339bd3bd4d0084f75f08ed2971a8" hidden="1">#REF!</definedName>
    <definedName name="_RIVedcc862068614baf8eca859ce4a59fc0" hidden="1">Notes_Share_CashSettled!$11:$11</definedName>
    <definedName name="_RIVedd297a1eae84bae8b3b9521731be424" localSheetId="3" hidden="1">#REF!</definedName>
    <definedName name="_RIVedd297a1eae84bae8b3b9521731be424" localSheetId="4" hidden="1">#REF!</definedName>
    <definedName name="_RIVedd297a1eae84bae8b3b9521731be424" hidden="1">#REF!</definedName>
    <definedName name="_RIVee0dc190259c4bfcaaeb5e94ab82e1b7" hidden="1">Notes_Revenue_Recognition!$6:$6</definedName>
    <definedName name="_RIVee20dada832a4f3ead3b8fadc69d7e5a" hidden="1">MDA_VarAndFixedRevbyAssetClass!$S:$S</definedName>
    <definedName name="_RIVee2bf2069e184a169788fa33ce863bb4" hidden="1">FS_ComprehensiveLoss!$B:$B</definedName>
    <definedName name="_RIVee36f7378e8a4d4b98b4e902067e971e" hidden="1">Note_NCI_TransfersToNCI!$7:$7</definedName>
    <definedName name="_RIVee42698ed1544e97a44149201fcd553d" hidden="1">Ex_EBITDAMargin!$8:$8</definedName>
    <definedName name="_RIVee6336fcf37b4bd6907a184fd8b72d46" hidden="1">MDA_GrossRevenuesByGeography!$21:$21</definedName>
    <definedName name="_RIVee66c6c2c22e4c78941c8418e70fbac8" hidden="1">Ex_DilutedEPS!$G:$G</definedName>
    <definedName name="_RIVee715010cf6c4b74a1d7e1146fae3b4f" localSheetId="3" hidden="1">#REF!</definedName>
    <definedName name="_RIVee715010cf6c4b74a1d7e1146fae3b4f" localSheetId="4" hidden="1">#REF!</definedName>
    <definedName name="_RIVee715010cf6c4b74a1d7e1146fae3b4f" hidden="1">#REF!</definedName>
    <definedName name="_RIVee812f5e09fb4d4abf9c1399f326bde6" hidden="1">Ex_EPSTable!$D:$D</definedName>
    <definedName name="_RIVee8fb06c3e95466dbcf7c91baaa727e0" hidden="1">MDA_ReconAdjustedEBITDA!$O:$O</definedName>
    <definedName name="_RIVee914f771f284f44989a0d4397f31004" localSheetId="3" hidden="1">#REF!</definedName>
    <definedName name="_RIVee914f771f284f44989a0d4397f31004" localSheetId="4" hidden="1">#REF!</definedName>
    <definedName name="_RIVee914f771f284f44989a0d4397f31004" hidden="1">#REF!</definedName>
    <definedName name="_RIVee91c5f3f1244168a313f82bb49c6519" localSheetId="3" hidden="1">#REF!</definedName>
    <definedName name="_RIVee91c5f3f1244168a313f82bb49c6519" localSheetId="4" hidden="1">#REF!</definedName>
    <definedName name="_RIVee91c5f3f1244168a313f82bb49c6519" hidden="1">#REF!</definedName>
    <definedName name="_RIVeea243db148f4d6c98bfe81956b41182" hidden="1">Ex_FreeCashFlows!$I:$I</definedName>
    <definedName name="_RIVeea623bfec564b16a918ace4a3482d8d" hidden="1">MDA_ReconciliationtoFreeCashFlo!$10:$10</definedName>
    <definedName name="_RIVef3e18ea19974b42a982a01a0a0071b0" localSheetId="3" hidden="1">#REF!</definedName>
    <definedName name="_RIVef3e18ea19974b42a982a01a0a0071b0" localSheetId="4" hidden="1">#REF!</definedName>
    <definedName name="_RIVef3e18ea19974b42a982a01a0a0071b0" hidden="1">#REF!</definedName>
    <definedName name="_RIVef4bc736a5824cf491c2b59ad4d2c604" hidden="1">Ex_IncomeStatement!$34:$34</definedName>
    <definedName name="_RIVef6052d7540b4acd8fda4699f3c92357" hidden="1">Notes_Share_Employees!$3:$3</definedName>
    <definedName name="_RIVef6600ebb92d4643b26aecd4644302b0" hidden="1">FS_ComprehensiveIncome!$19:$19</definedName>
    <definedName name="_RIVef9e901ac3604f49ae7ccd604a392b6c" hidden="1">Ex_AverageVariable!#REF!</definedName>
    <definedName name="_RIVefa335c6d2924a5a82cbd5b41f8b5ead" hidden="1">#REF!</definedName>
    <definedName name="_RIVefccc9048ea643ad9e29ec7e9642f810" localSheetId="3" hidden="1">#REF!</definedName>
    <definedName name="_RIVefccc9048ea643ad9e29ec7e9642f810" localSheetId="4" hidden="1">#REF!</definedName>
    <definedName name="_RIVefccc9048ea643ad9e29ec7e9642f810" hidden="1">#REF!</definedName>
    <definedName name="_RIVefd11cb03afc4b628764de8184e9231f" hidden="1">MDA_GrossRevenuesByGeography!$17:$17</definedName>
    <definedName name="_RIVeff8a677cb684139bd187d1481f30d7e" hidden="1">'Ex_DilutedEPS-Pre&amp;Post'!$16:$16</definedName>
    <definedName name="_RIVf005b2c55c7044c9bfb990b2dc51e91b" localSheetId="3" hidden="1">#REF!</definedName>
    <definedName name="_RIVf005b2c55c7044c9bfb990b2dc51e91b" localSheetId="4" hidden="1">#REF!</definedName>
    <definedName name="_RIVf005b2c55c7044c9bfb990b2dc51e91b" hidden="1">#REF!</definedName>
    <definedName name="_RIVf0118ef18636452997597ea130b6e7fb" localSheetId="3" hidden="1">#REF!</definedName>
    <definedName name="_RIVf0118ef18636452997597ea130b6e7fb" localSheetId="4" hidden="1">#REF!</definedName>
    <definedName name="_RIVf0118ef18636452997597ea130b6e7fb" hidden="1">#REF!</definedName>
    <definedName name="_RIVf0344591cc584078a366b81904a4ed60" localSheetId="3" hidden="1">#REF!</definedName>
    <definedName name="_RIVf0344591cc584078a366b81904a4ed60" localSheetId="4" hidden="1">#REF!</definedName>
    <definedName name="_RIVf0344591cc584078a366b81904a4ed60" hidden="1">#REF!</definedName>
    <definedName name="_RIVf0799c4782b5458a9e50b164dd5e8a8c" hidden="1">AssetClass_Variable_Fixed!$P:$P</definedName>
    <definedName name="_RIVf07ce116e7664975a5b8db530c880bec" hidden="1">MDA_GrossRevenuebyClientSector!$N:$N</definedName>
    <definedName name="_RIVf0929ac5879a43d3a6712cc03cba4e81" hidden="1">MDA_GrossRevenuebyAssetClass!$33:$33</definedName>
    <definedName name="_RIVf09e47e8cae2451db84889b11276febf" hidden="1">'Ex_DilutedEPS-Pre&amp;Post'!$F:$F</definedName>
    <definedName name="_RIVf0b6ef772db24ef0a6e45e3e928cfef9" hidden="1">FS_CashFlows!$5:$5</definedName>
    <definedName name="_RIVf0c989c1ef3a4862b4ddd86532ab5d8c" localSheetId="3" hidden="1">#REF!</definedName>
    <definedName name="_RIVf0c989c1ef3a4862b4ddd86532ab5d8c" localSheetId="4" hidden="1">#REF!</definedName>
    <definedName name="_RIVf0c989c1ef3a4862b4ddd86532ab5d8c" hidden="1">#REF!</definedName>
    <definedName name="_RIVf0d9afa567614e1896cf0bd5096e81b0" hidden="1">MDA_TotalRevenues!$30:$30</definedName>
    <definedName name="_RIVf0ddcf7f72734f25aa969548dd503797" hidden="1">FS_ComprehensiveLoss!$21:$21</definedName>
    <definedName name="_RIVf10a1f9a26b940d284e55c181d155837" hidden="1">Notes_Business_ClientSector!$3:$3</definedName>
    <definedName name="_RIVf1152756b54b4244b344f794b896b3f4" hidden="1">Notes_Intangible_Assets_AccuAmo!$P:$P</definedName>
    <definedName name="_RIVf12ca5c9acaa472298a5bd0a9d088326" hidden="1">FS_ComprehensiveIncome!$K:$K</definedName>
    <definedName name="_RIVf137039657c8411aacbbb938fb37b4ab" hidden="1">Notes_Lease_Pmts!$D:$D</definedName>
    <definedName name="_RIVf13d05e38dad45239985cd7fca882558" localSheetId="3" hidden="1">#REF!</definedName>
    <definedName name="_RIVf13d05e38dad45239985cd7fca882558" localSheetId="4" hidden="1">#REF!</definedName>
    <definedName name="_RIVf13d05e38dad45239985cd7fca882558" hidden="1">#REF!</definedName>
    <definedName name="_RIVf14fb6d9f1924ca8b30e3584667d9471" hidden="1">MDA_VarAndFixedRevbyAssetClass!$11:$11</definedName>
    <definedName name="_RIVf189b6e2d7a6476b975a3f899d11da52" hidden="1">Notes_Related_PartyTransactions!$30:$30</definedName>
    <definedName name="_RIVf1a7560c0f53403e87266def38beb891" hidden="1">MDA_ResultsOfOperations!$39:$39</definedName>
    <definedName name="_RIVf1c079ae34fc4eeda1774156acfcf7b0" localSheetId="3" hidden="1">#REF!</definedName>
    <definedName name="_RIVf1c079ae34fc4eeda1774156acfcf7b0" localSheetId="4" hidden="1">#REF!</definedName>
    <definedName name="_RIVf1c079ae34fc4eeda1774156acfcf7b0" hidden="1">#REF!</definedName>
    <definedName name="_RIVf1cb18158e5b4ee89776a1c024a14ba6" hidden="1">Notes_Income_Taxes!$F:$F</definedName>
    <definedName name="_RIVf200ec4469b24e98aeb1aedd68caba0f" hidden="1">Notes_Related_PartyTransactions!$J:$J</definedName>
    <definedName name="_RIVf22e05417b774194adad39fe7d30d2d6" localSheetId="3" hidden="1">#REF!</definedName>
    <definedName name="_RIVf22e05417b774194adad39fe7d30d2d6" localSheetId="4" hidden="1">#REF!</definedName>
    <definedName name="_RIVf22e05417b774194adad39fe7d30d2d6" hidden="1">#REF!</definedName>
    <definedName name="_RIVf23314ca0fb0404cb88d7d0e9313b926" hidden="1">Notes_Share_CashSettled!$J:$J</definedName>
    <definedName name="_RIVf235c287bda34d08bd267457381c8a47" hidden="1">MDA_GrossRevenuebyAssetClass!$E:$E</definedName>
    <definedName name="_RIVf2544c0a4d4f4b56b5ee822cc4644946" hidden="1">Notes_NetIncome_PerShare!$12:$12</definedName>
    <definedName name="_RIVf2604b34e14946b5a4dad2663f759de4" localSheetId="4" hidden="1">'FS_StatementsofIncome (with RP)'!$14:$14</definedName>
    <definedName name="_RIVf2604b34e14946b5a4dad2663f759de4" hidden="1">FS_StatementsofIncome!$14:$14</definedName>
    <definedName name="_RIVf273feb736234f308677a201f1dd3660" hidden="1">MDA_PercentOfRevenues_AvgDailyV!$22:$22</definedName>
    <definedName name="_RIVf276f5bbbdeb449cbce88ab1922bc8a9" hidden="1">Note_NCI_TransfersToNCI!$F:$F</definedName>
    <definedName name="_RIVf2b4a01ae1fa42ea844e91d8fbd91bc3" localSheetId="3" hidden="1">#REF!</definedName>
    <definedName name="_RIVf2b4a01ae1fa42ea844e91d8fbd91bc3" localSheetId="4" hidden="1">#REF!</definedName>
    <definedName name="_RIVf2b4a01ae1fa42ea844e91d8fbd91bc3" hidden="1">#REF!</definedName>
    <definedName name="_RIVf2dce8cd38ce45fbbe4dd52873c451af" hidden="1">FS_EquityStatement!$A:$A</definedName>
    <definedName name="_RIVf2ec98ef38ab4f9f9ac49ced836d355d" hidden="1">Ex_DilutedEPS!$15:$15</definedName>
    <definedName name="_RIVf2ee849ae5f041e29c907c8194f97ea3" hidden="1">MDA_VarAndFixedRevbyFeeType!$U:$U</definedName>
    <definedName name="_RIVf2f49e578c954601a0f098beccfbd351" hidden="1">MDA_GrossRevenuebyClientSector!$11:$11</definedName>
    <definedName name="_RIVf2f5e20ac1494f57bff2ef4940130354" localSheetId="3" hidden="1">#REF!</definedName>
    <definedName name="_RIVf2f5e20ac1494f57bff2ef4940130354" localSheetId="4" hidden="1">#REF!</definedName>
    <definedName name="_RIVf2f5e20ac1494f57bff2ef4940130354" hidden="1">#REF!</definedName>
    <definedName name="_RIVf3181b42469744b1af9bdf72e37aad49" localSheetId="4" hidden="1">'FS_StatementsofIncome (with RP)'!$H:$H</definedName>
    <definedName name="_RIVf3181b42469744b1af9bdf72e37aad49" hidden="1">FS_StatementsofIncome!$H:$H</definedName>
    <definedName name="_RIVf3393cc7a99840a9a505b4af513795ad" hidden="1">FS_CashFlows!$6:$6</definedName>
    <definedName name="_RIVf34bddee70f647088a1de17e61fee623" hidden="1">Notes_Share_ExpectedRecognition!$A:$A</definedName>
    <definedName name="_RIVf35e98ca25d74f8a955c264cc0466237" localSheetId="3" hidden="1">#REF!</definedName>
    <definedName name="_RIVf35e98ca25d74f8a955c264cc0466237" localSheetId="4" hidden="1">#REF!</definedName>
    <definedName name="_RIVf35e98ca25d74f8a955c264cc0466237" hidden="1">#REF!</definedName>
    <definedName name="_RIVf362c56140fc4bbca268c1f1a8e8c7b6" hidden="1">FS_CashFlows!$25:$25</definedName>
    <definedName name="_RIVf368ce8bc7e9439cbe88bd936e445fe0" hidden="1">Ex_AverageVariable!$J:$J</definedName>
    <definedName name="_RIVf3920ae5c1b1430e907fe2f4e8554699" localSheetId="3" hidden="1">#REF!</definedName>
    <definedName name="_RIVf3920ae5c1b1430e907fe2f4e8554699" localSheetId="4" hidden="1">#REF!</definedName>
    <definedName name="_RIVf3920ae5c1b1430e907fe2f4e8554699" hidden="1">#REF!</definedName>
    <definedName name="_RIVf3977bf16cfa463b9ba3d48da9b9af60" localSheetId="3" hidden="1">#REF!</definedName>
    <definedName name="_RIVf3977bf16cfa463b9ba3d48da9b9af60" localSheetId="4" hidden="1">#REF!</definedName>
    <definedName name="_RIVf3977bf16cfa463b9ba3d48da9b9af60" hidden="1">#REF!</definedName>
    <definedName name="_RIVf3aba359d18146dab5dba0f817452af3" localSheetId="3" hidden="1">'FS_FinancialCondition (with RP)'!$18:$18</definedName>
    <definedName name="_RIVf3aba359d18146dab5dba0f817452af3" hidden="1">FS_FinancialCondition!$19:$19</definedName>
    <definedName name="_RIVf3b18c2f143a45129a828c73bac0e69e" hidden="1">Ex_EPSTable!$K:$K</definedName>
    <definedName name="_RIVf3c9e9ab57b840a6b3f665355f4ae69b" hidden="1">Ex_QuarterlyTradeVolume!$F:$F</definedName>
    <definedName name="_RIVf3cdec9da8af4e5e8c6c297e2fea7106" hidden="1">Notes_Business_InfoRegarding!$5:$5</definedName>
    <definedName name="_RIVf3d1c3d971c84bfb8b59b2e9728d7a28" hidden="1">MDA_ReconciliationtoFreeCashFlo!$6:$6</definedName>
    <definedName name="_RIVf3dff799ed3349b6af3176864494c487" hidden="1">Notes_Share_EquitySettledPRSUs!$12:$12</definedName>
    <definedName name="_RIVf3e58b0101204a8da2c286328984b740" hidden="1">MDA_VarAndFixedRevbyFeeType!$24:$24</definedName>
    <definedName name="_RIVf3e63266687a4b818d93fdc3d95c53ab" localSheetId="3" hidden="1">#REF!</definedName>
    <definedName name="_RIVf3e63266687a4b818d93fdc3d95c53ab" localSheetId="4" hidden="1">#REF!</definedName>
    <definedName name="_RIVf3e63266687a4b818d93fdc3d95c53ab" hidden="1">#REF!</definedName>
    <definedName name="_RIVf3fc6708f4a5406986631d97aa2e271a" hidden="1">MDA_TotalRevenues!$4:$4</definedName>
    <definedName name="_RIVf400e439e02943a59f78854fc1cea103" localSheetId="3" hidden="1">'FS_FinancialCondition (with RP)'!$39:$39</definedName>
    <definedName name="_RIVf400e439e02943a59f78854fc1cea103" hidden="1">FS_FinancialCondition!$38:$38</definedName>
    <definedName name="_RIVf4458e7f6d584f19b045ba2ce4a200b6" hidden="1">#REF!</definedName>
    <definedName name="_RIVf475e587058d4678bad3a10a6ce47958" hidden="1">Note_NCI_OwnershipChange!$6:$6</definedName>
    <definedName name="_RIVf49c150a54d44ea1b68626a625a796cb" hidden="1">Notes_Lease_Pmts!$5:$5</definedName>
    <definedName name="_RIVf4a0947cebb2407f807c0fa48480c56d" hidden="1">#REF!</definedName>
    <definedName name="_RIVf4c89799127442218a3d735b9a49f4ed" hidden="1">Notes_Intangible_Assets_AnnualF!$3:$3</definedName>
    <definedName name="_RIVf50b81475e1e437ea876bc78114ba4f3" hidden="1">'Ex_DilutedEPS-Pre&amp;Post'!$J:$J</definedName>
    <definedName name="_RIVf5128c2abb34463e9733d821bf5a96b0" hidden="1">Note_NCI_TransfersToNCI!$6:$6</definedName>
    <definedName name="_RIVf52db5c0fc9842929768b8a1162ff8a1" localSheetId="3" hidden="1">#REF!</definedName>
    <definedName name="_RIVf52db5c0fc9842929768b8a1162ff8a1" localSheetId="4" hidden="1">#REF!</definedName>
    <definedName name="_RIVf52db5c0fc9842929768b8a1162ff8a1" hidden="1">#REF!</definedName>
    <definedName name="_RIVf5be8a0f75a347e4bb399820355e5751" localSheetId="4" hidden="1">'FS_StatementsofIncome (with RP)'!$12:$12</definedName>
    <definedName name="_RIVf5be8a0f75a347e4bb399820355e5751" hidden="1">FS_StatementsofIncome!$12:$12</definedName>
    <definedName name="_RIVf60f925d8e3148138b791fa686d5442c" localSheetId="3" hidden="1">#REF!</definedName>
    <definedName name="_RIVf60f925d8e3148138b791fa686d5442c" localSheetId="4" hidden="1">#REF!</definedName>
    <definedName name="_RIVf60f925d8e3148138b791fa686d5442c" hidden="1">#REF!</definedName>
    <definedName name="_RIVf6213ae166254d16a78000582f5880af" hidden="1">MDA_VarAndFixedRevbyFeeType!$E:$E</definedName>
    <definedName name="_RIVf62be5b22ce542a2bba58e56bcec776f" hidden="1">FS_CashFlows!$46:$46</definedName>
    <definedName name="_RIVf68a160df19d43e88cf2340ff22386fe" hidden="1">MDA_TotalRevenues!$31:$31</definedName>
    <definedName name="_RIVf695a464cdae498bbde9f4ad2886862e" hidden="1">FS_CashFlows!$C:$C</definedName>
    <definedName name="_RIVf6c85fb43282436c9923e95209f0b0d0" hidden="1">Notes_Share_CashSettled!$3:$3</definedName>
    <definedName name="_RIVf6dc58aaee4c4d7b8fdf5934491e88e0" hidden="1">Ex_DilutedEPS!$12:$12</definedName>
    <definedName name="_RIVf6f254db377946fea3a1b77b6a12de1b" localSheetId="3" hidden="1">#REF!</definedName>
    <definedName name="_RIVf6f254db377946fea3a1b77b6a12de1b" localSheetId="4" hidden="1">#REF!</definedName>
    <definedName name="_RIVf6f254db377946fea3a1b77b6a12de1b" hidden="1">#REF!</definedName>
    <definedName name="_RIVf70af4ac3e2246718d1c0d24523b08fa" hidden="1">MDA_ReconAdjustedDilutedEPS!$46:$46</definedName>
    <definedName name="_RIVf710291c45344260afe55a75d280244a" localSheetId="3" hidden="1">#REF!</definedName>
    <definedName name="_RIVf710291c45344260afe55a75d280244a" localSheetId="4" hidden="1">#REF!</definedName>
    <definedName name="_RIVf710291c45344260afe55a75d280244a" hidden="1">#REF!</definedName>
    <definedName name="_RIVf7157508080340218f4b7e5a0d31b7c5" hidden="1">Ex_AverageVariable!$6:$6</definedName>
    <definedName name="_RIVf74d798f304f497da5b6ed33b78e6aac" hidden="1">Ex_AdjustedExpenses!$L:$L</definedName>
    <definedName name="_RIVf757ce2c8cf84917b674bbd523a18840" localSheetId="3" hidden="1">#REF!</definedName>
    <definedName name="_RIVf757ce2c8cf84917b674bbd523a18840" localSheetId="4" hidden="1">#REF!</definedName>
    <definedName name="_RIVf757ce2c8cf84917b674bbd523a18840" hidden="1">#REF!</definedName>
    <definedName name="_RIVf75efc4301e94c2dbdae73969ea8e6f7" hidden="1">FS_ComprehensiveLoss!$32:$32</definedName>
    <definedName name="_RIVf7602d6206164ef2b76e1192c8c45d89" hidden="1">Notes_Share_Employees!$8:$8</definedName>
    <definedName name="_RIVf763f0aac04948fb9e12823fa6ad0fd3" localSheetId="3" hidden="1">#REF!</definedName>
    <definedName name="_RIVf763f0aac04948fb9e12823fa6ad0fd3" localSheetId="4" hidden="1">#REF!</definedName>
    <definedName name="_RIVf763f0aac04948fb9e12823fa6ad0fd3" hidden="1">#REF!</definedName>
    <definedName name="_RIVf76a5c7662474bbba166eae6bdce0761" hidden="1">Notes_Share_EquitySettledPRSUs!$K:$K</definedName>
    <definedName name="_RIVf76e7361cb624b0d9ab2ed94fd9917d0" hidden="1">FS_EquityStatement!$V:$V</definedName>
    <definedName name="_RIVf777d39c42c34310915eaf565845c067" localSheetId="3" hidden="1">#REF!</definedName>
    <definedName name="_RIVf777d39c42c34310915eaf565845c067" localSheetId="4" hidden="1">#REF!</definedName>
    <definedName name="_RIVf777d39c42c34310915eaf565845c067" hidden="1">#REF!</definedName>
    <definedName name="_RIVf78c481b90ca47fcab34c9ab67dd7753" hidden="1">#REF!</definedName>
    <definedName name="_RIVf7d28404ab254fc7a6f95e4de26202ea" hidden="1">Notes_Share_EquitySettledPRSUs!$J:$J</definedName>
    <definedName name="_RIVf7d7b2b85ed34c86b96fd8e10921217a" hidden="1">FS_ComprehensiveIncome!$22:$22</definedName>
    <definedName name="_RIVf7ea4b55ff8e460d9b78ab80b4109645" hidden="1">FS_ComprehensiveLoss!$13:$13</definedName>
    <definedName name="_RIVf7f3914d136c41ffba12e7640eaf5a3d" hidden="1">Notes_Related_PartyTransactions!$25:$25</definedName>
    <definedName name="_RIVf807b15abdc14b1baaa93acab11b3987" hidden="1">MDA_VarAndFixedRevbyFeeType!$M:$M</definedName>
    <definedName name="_RIVf8216f2008594a7ca49b6774e72ddc12" hidden="1">MDA_OperatingExp!$35:$35</definedName>
    <definedName name="_RIVf8221565f03d4107a44af671c5e9f6c0" hidden="1">MDA_OperatingExp!$B:$B</definedName>
    <definedName name="_RIVf84c8abf3ce74b948e8410a8d3fdd914" localSheetId="3" hidden="1">#REF!</definedName>
    <definedName name="_RIVf84c8abf3ce74b948e8410a8d3fdd914" localSheetId="4" hidden="1">#REF!</definedName>
    <definedName name="_RIVf84c8abf3ce74b948e8410a8d3fdd914" hidden="1">#REF!</definedName>
    <definedName name="_RIVf851b13c8b5e44fca8d99afb4b704e13" hidden="1">'Ex_DilutedEPS-Pre&amp;Post'!$7:$7</definedName>
    <definedName name="_RIVf85b0254cb064cefa2f931af3c65291f" hidden="1">MDA_ResultsOfOperations!$D:$D</definedName>
    <definedName name="_RIVf867bde1d1444e8aadc89a122c6b150d" hidden="1">Notes_Intangible_Assets_AnnualF!$6:$6</definedName>
    <definedName name="_RIVf8723f94834f482f8ed61d4ff32826dc" hidden="1">Ex_IncomeStatement!$M:$M</definedName>
    <definedName name="_RIVf874da5bf26a4a02b36ba1eaed241055" hidden="1">Note_NCI_TransfersToNCI!$14:$14</definedName>
    <definedName name="_RIVf876cf1d82ed4c63bc65da1590ea711e" hidden="1">FS_EquityStatement_PY!$14:$14</definedName>
    <definedName name="_RIVf87f2f756f0a420292832ea490a48516" localSheetId="3" hidden="1">#REF!</definedName>
    <definedName name="_RIVf87f2f756f0a420292832ea490a48516" localSheetId="4" hidden="1">#REF!</definedName>
    <definedName name="_RIVf87f2f756f0a420292832ea490a48516" hidden="1">#REF!</definedName>
    <definedName name="_RIVf8917d2588334ff69a7fd41b5d27cac8" hidden="1">FS_ComprehensiveLoss!$4:$4</definedName>
    <definedName name="_RIVf8961d23b91e49d3ad8ad5ef23fa3406" localSheetId="4" hidden="1">'FS_StatementsofIncome (with RP)'!$23:$23</definedName>
    <definedName name="_RIVf8961d23b91e49d3ad8ad5ef23fa3406" hidden="1">FS_StatementsofIncome!$23:$23</definedName>
    <definedName name="_RIVf8b6a6dc1418487fa6a61803db01831f" hidden="1">MDA_ReconAdjustedDilutedEPS!$35:$35</definedName>
    <definedName name="_RIVf9086076bc6141ce97c0226932677840" hidden="1">Notes_Income_Taxes!$H:$H</definedName>
    <definedName name="_RIVf93db4cda2fe442fa3e54854be8cdf3b" hidden="1">FS_CashFlows!$42:$42</definedName>
    <definedName name="_RIVf9619c4ca815488da5d8f6a8e87f9308" hidden="1">Ex_DilutedEPS!$7:$7</definedName>
    <definedName name="_RIVf961c4df0d064ca7886629f430324d12" hidden="1">FS_EquityStatement!$AE:$AE</definedName>
    <definedName name="_RIVf9680e61bed34b5088a4fb41713b50f7" localSheetId="4" hidden="1">'FS_StatementsofIncome (with RP)'!$6:$6</definedName>
    <definedName name="_RIVf9680e61bed34b5088a4fb41713b50f7" hidden="1">FS_StatementsofIncome!$6:$6</definedName>
    <definedName name="_RIVf97763f5b2e741afa09c203e3a44819c" hidden="1">#REF!</definedName>
    <definedName name="_RIVf98c0aa473b64c95a2c87bbb1be4f03e" hidden="1">#REF!</definedName>
    <definedName name="_RIVf9908197a0fd4928a9b5a0657aa69ff3" localSheetId="3" hidden="1">'FS_FinancialCondition (with RP)'!$40:$40</definedName>
    <definedName name="_RIVf9908197a0fd4928a9b5a0657aa69ff3" hidden="1">FS_FinancialCondition!$45:$45</definedName>
    <definedName name="_RIVf9afce2903884443b75fa95aec40dff5" hidden="1">Ex_DilutedEPS!$19:$19</definedName>
    <definedName name="_RIVf9e91e9d992d4a6bb90ea01ae444341a" hidden="1">MDA_WorkingCapital!$21:$21</definedName>
    <definedName name="_RIVf9ea3622ceb84521b7e4e76c5169e65f" localSheetId="4" hidden="1">'FS_StatementsofIncome (with RP)'!$28:$28</definedName>
    <definedName name="_RIVf9ea3622ceb84521b7e4e76c5169e65f" hidden="1">FS_StatementsofIncome!$28:$28</definedName>
    <definedName name="_RIVf9ed5f1ff91c48b0b5f078d8f8e339f0" localSheetId="3" hidden="1">#REF!</definedName>
    <definedName name="_RIVf9ed5f1ff91c48b0b5f078d8f8e339f0" localSheetId="4" hidden="1">#REF!</definedName>
    <definedName name="_RIVf9ed5f1ff91c48b0b5f078d8f8e339f0" hidden="1">#REF!</definedName>
    <definedName name="_RIVfa0e618300e24c4385c3bf2d7ed8657a" localSheetId="3" hidden="1">#REF!</definedName>
    <definedName name="_RIVfa0e618300e24c4385c3bf2d7ed8657a" localSheetId="4" hidden="1">#REF!</definedName>
    <definedName name="_RIVfa0e618300e24c4385c3bf2d7ed8657a" hidden="1">#REF!</definedName>
    <definedName name="_RIVfa274337c5604207917e1840285be4ac" hidden="1">Notes_Business_InfoRegardingRev!$A:$A</definedName>
    <definedName name="_RIVfa4de17e31ba4c979179ea5e946711e5" localSheetId="3" hidden="1">#REF!</definedName>
    <definedName name="_RIVfa4de17e31ba4c979179ea5e946711e5" localSheetId="4" hidden="1">#REF!</definedName>
    <definedName name="_RIVfa4de17e31ba4c979179ea5e946711e5" hidden="1">#REF!</definedName>
    <definedName name="_RIVfa660058790a4f6bb609574eee501ed9" hidden="1">#REF!</definedName>
    <definedName name="_RIVfa80011c9856474cbb1ae738d2a68fcf" hidden="1">MDA_GrossRevenuesByGeography!$G:$G</definedName>
    <definedName name="_RIVfa965987681b42e2960ecd9105a9970c" localSheetId="3" hidden="1">#REF!</definedName>
    <definedName name="_RIVfa965987681b42e2960ecd9105a9970c" localSheetId="4" hidden="1">#REF!</definedName>
    <definedName name="_RIVfa965987681b42e2960ecd9105a9970c" hidden="1">#REF!</definedName>
    <definedName name="_RIVfa9ff4ee22e54473b1bfe41270fbf904" localSheetId="3" hidden="1">#REF!</definedName>
    <definedName name="_RIVfa9ff4ee22e54473b1bfe41270fbf904" localSheetId="4" hidden="1">#REF!</definedName>
    <definedName name="_RIVfa9ff4ee22e54473b1bfe41270fbf904" hidden="1">#REF!</definedName>
    <definedName name="_RIVfad9f7cad1e94d329cc8390331172d7d" localSheetId="3" hidden="1">'FS_FinancialCondition (with RP)'!$26:$26</definedName>
    <definedName name="_RIVfad9f7cad1e94d329cc8390331172d7d" hidden="1">FS_FinancialCondition!$27:$27</definedName>
    <definedName name="_RIVfaf7e718737844dc9b74ff2710186a6c" localSheetId="3" hidden="1">#REF!</definedName>
    <definedName name="_RIVfaf7e718737844dc9b74ff2710186a6c" localSheetId="4" hidden="1">#REF!</definedName>
    <definedName name="_RIVfaf7e718737844dc9b74ff2710186a6c" hidden="1">#REF!</definedName>
    <definedName name="_RIVfafbfbb1f7fe4de79718de662656651f" hidden="1">Notes_Intangible_Assets_AnnualF!$7:$7</definedName>
    <definedName name="_RIVfb0054abd8094f659e10c2e48f4773b0" hidden="1">Notes_Share_ExpectedRecognition!$C:$C</definedName>
    <definedName name="_RIVfb0902ff6ece43888c7d8b19fe5a280c" localSheetId="3" hidden="1">#REF!</definedName>
    <definedName name="_RIVfb0902ff6ece43888c7d8b19fe5a280c" localSheetId="4" hidden="1">#REF!</definedName>
    <definedName name="_RIVfb0902ff6ece43888c7d8b19fe5a280c" hidden="1">#REF!</definedName>
    <definedName name="_RIVfb0bc58f72024316b8bf49ae3ed083eb" localSheetId="3" hidden="1">#REF!</definedName>
    <definedName name="_RIVfb0bc58f72024316b8bf49ae3ed083eb" localSheetId="4" hidden="1">#REF!</definedName>
    <definedName name="_RIVfb0bc58f72024316b8bf49ae3ed083eb" hidden="1">#REF!</definedName>
    <definedName name="_RIVfb0db6d34a2c436a8d581e4b742168db" hidden="1">MDA_TotalRevenues!$19:$19</definedName>
    <definedName name="_RIVfb12542b87304990b7850b72c6ebb511" localSheetId="3" hidden="1">#REF!</definedName>
    <definedName name="_RIVfb12542b87304990b7850b72c6ebb511" localSheetId="4" hidden="1">#REF!</definedName>
    <definedName name="_RIVfb12542b87304990b7850b72c6ebb511" hidden="1">#REF!</definedName>
    <definedName name="_RIVfb31d0a4786143398c57b496119d0718" localSheetId="3" hidden="1">#REF!</definedName>
    <definedName name="_RIVfb31d0a4786143398c57b496119d0718" localSheetId="4" hidden="1">#REF!</definedName>
    <definedName name="_RIVfb31d0a4786143398c57b496119d0718" hidden="1">#REF!</definedName>
    <definedName name="_RIVfb3c438515ae4fdc89e2b51ec24ac22e" hidden="1">FS_FinancialCondition!$48:$48</definedName>
    <definedName name="_RIVfb435c4718914188b88eebe91784cf70" hidden="1">Ex_AverageVariable!$B:$B</definedName>
    <definedName name="_RIVfb73564bc422405d959598ddc664d961" hidden="1">Notes_Capital_Regulatory!$M:$M</definedName>
    <definedName name="_RIVfb8f847481c74ab49b46b30c427c682c" hidden="1">FS_EquityStatement!$F:$F</definedName>
    <definedName name="_RIVfbb1c9c28d7f40c1a4eb8fe0821ba772" hidden="1">MDA_VarAndFixedRevbyAssetClass!$24:$24</definedName>
    <definedName name="_RIVfbbb6f28bb5e45b3a9411cd89ffe1183" hidden="1">#REF!</definedName>
    <definedName name="_RIVfbc517bfbaba40d1baf62ee5d1763ee4" hidden="1">FS_ComprehensiveLoss!$6:$6</definedName>
    <definedName name="_RIVfbcdcbab6aa54f01bd2a176a0bea45cd" hidden="1">FS_CashFlows!$57:$57</definedName>
    <definedName name="_RIVfbe5d2a26fe7445c83fb6a4fa6f75170" localSheetId="3" hidden="1">#REF!</definedName>
    <definedName name="_RIVfbe5d2a26fe7445c83fb6a4fa6f75170" localSheetId="4" hidden="1">#REF!</definedName>
    <definedName name="_RIVfbe5d2a26fe7445c83fb6a4fa6f75170" hidden="1">#REF!</definedName>
    <definedName name="_RIVfbf3f39c22584d489a3059b9f04d7c59" hidden="1">Notes_NetIncome_PerShare!$46:$46</definedName>
    <definedName name="_RIVfbf53874543848fbab9cb9d671ff2d78" hidden="1">#REF!</definedName>
    <definedName name="_RIVfbfb8e1573d74fe0b6577f34027a8130" localSheetId="3" hidden="1">#REF!</definedName>
    <definedName name="_RIVfbfb8e1573d74fe0b6577f34027a8130" localSheetId="4" hidden="1">#REF!</definedName>
    <definedName name="_RIVfbfb8e1573d74fe0b6577f34027a8130" hidden="1">#REF!</definedName>
    <definedName name="_RIVfc0aff18941e41318312f2bf17c531ac" hidden="1">MDA_ResultsOfOperations!$43:$43</definedName>
    <definedName name="_RIVfc2c94779c1d4b47ae513f671106dc89" localSheetId="3" hidden="1">#REF!</definedName>
    <definedName name="_RIVfc2c94779c1d4b47ae513f671106dc89" localSheetId="4" hidden="1">#REF!</definedName>
    <definedName name="_RIVfc2c94779c1d4b47ae513f671106dc89" hidden="1">#REF!</definedName>
    <definedName name="_RIVfcaaf0840de04bbc9e7e6ea2734049b1" localSheetId="3" hidden="1">#REF!</definedName>
    <definedName name="_RIVfcaaf0840de04bbc9e7e6ea2734049b1" localSheetId="4" hidden="1">#REF!</definedName>
    <definedName name="_RIVfcaaf0840de04bbc9e7e6ea2734049b1" hidden="1">#REF!</definedName>
    <definedName name="_RIVfcabe201a9d647f4b0a6e5f26a99a142" hidden="1">MDA_TotalRevenues!$N:$N</definedName>
    <definedName name="_RIVfcbd2bb5d31e461d9761cafa10453e0f" hidden="1">MDA_ReconAdjustedEBITDA!$M:$M</definedName>
    <definedName name="_RIVfcc3c66df3774dd39e0907a9139555e2" hidden="1">MDA_GrossRevenuesByGeography!$J:$J</definedName>
    <definedName name="_RIVfcc3ea619f8b4941bbaaabe768bb7b91" localSheetId="3" hidden="1">#REF!</definedName>
    <definedName name="_RIVfcc3ea619f8b4941bbaaabe768bb7b91" localSheetId="4" hidden="1">#REF!</definedName>
    <definedName name="_RIVfcc3ea619f8b4941bbaaabe768bb7b91" hidden="1">#REF!</definedName>
    <definedName name="_RIVfcd08ebd442241398a96bca679106990" localSheetId="3" hidden="1">#REF!</definedName>
    <definedName name="_RIVfcd08ebd442241398a96bca679106990" localSheetId="4" hidden="1">#REF!</definedName>
    <definedName name="_RIVfcd08ebd442241398a96bca679106990" hidden="1">#REF!</definedName>
    <definedName name="_RIVfcd0f2e2afa04c65ac4190c53746f8c4" hidden="1">MDA_VarAndFixedRevbyAssetClass!$I:$I</definedName>
    <definedName name="_RIVfcd83905fc0e4507b2ca3f7d96723e7a" localSheetId="3" hidden="1">#REF!</definedName>
    <definedName name="_RIVfcd83905fc0e4507b2ca3f7d96723e7a" localSheetId="4" hidden="1">#REF!</definedName>
    <definedName name="_RIVfcd83905fc0e4507b2ca3f7d96723e7a" hidden="1">#REF!</definedName>
    <definedName name="_RIVfcecfc46e5da4e8e9218e853b6bf19db" hidden="1">#REF!</definedName>
    <definedName name="_RIVfcf49bfb15e2402db0591dcfb9d57740" hidden="1">MDA_ReconAdjustedEBITDA!$18:$18</definedName>
    <definedName name="_RIVfcf7f6cadfe04176bb2536da34583b8d" hidden="1">#REF!</definedName>
    <definedName name="_RIVfd021edd3fa2437ca3293c45b34a7af5" hidden="1">Notes_Business_ClientSector!$H:$H</definedName>
    <definedName name="_RIVfd11a3728fb74eb1a9409871934dcf39" hidden="1">MDA_GrossRevenuesByGeography!$23:$23</definedName>
    <definedName name="_RIVfd3a3dc31b0543718bb616ef31738c37" hidden="1">Notes_Share_BlackScholesModel!$5:$5</definedName>
    <definedName name="_RIVfd6ea8149cbb47258101293d14763387" hidden="1">MDA_VarAndFixedRevbyFeeType!$29:$29</definedName>
    <definedName name="_RIVfdc05be71751489a8b2956407051890c" localSheetId="3" hidden="1">#REF!</definedName>
    <definedName name="_RIVfdc05be71751489a8b2956407051890c" localSheetId="4" hidden="1">#REF!</definedName>
    <definedName name="_RIVfdc05be71751489a8b2956407051890c" hidden="1">#REF!</definedName>
    <definedName name="_RIVfde2a5a3f474486b955508a35fcb8cfa" hidden="1">Ex_EBITDAMargin!$14:$14</definedName>
    <definedName name="_RIVfdea17c80574428fba31fda5ee3055bd" hidden="1">MDA_ResultsOfOperations!$16:$16</definedName>
    <definedName name="_RIVfe0520868c91484493bb69c0e9e8f73e" localSheetId="3" hidden="1">#REF!</definedName>
    <definedName name="_RIVfe0520868c91484493bb69c0e9e8f73e" localSheetId="4" hidden="1">#REF!</definedName>
    <definedName name="_RIVfe0520868c91484493bb69c0e9e8f73e" hidden="1">#REF!</definedName>
    <definedName name="_RIVfe08d62fe69d4a05a90d23572c479d74" localSheetId="4" hidden="1">'FS_StatementsofIncome (with RP)'!$M:$M</definedName>
    <definedName name="_RIVfe08d62fe69d4a05a90d23572c479d74" hidden="1">FS_StatementsofIncome!$M:$M</definedName>
    <definedName name="_RIVfe2f008019824faaa726a7c5adf8a906" hidden="1">MDA_ReconAdjustedDilutedEPS!$S:$S</definedName>
    <definedName name="_RIVfe304372b3194c86bd7d5bcf01052707" localSheetId="3" hidden="1">#REF!</definedName>
    <definedName name="_RIVfe304372b3194c86bd7d5bcf01052707" localSheetId="4" hidden="1">#REF!</definedName>
    <definedName name="_RIVfe304372b3194c86bd7d5bcf01052707" hidden="1">#REF!</definedName>
    <definedName name="_RIVfe515e7c15ab47c4be0d5e62c798cb25" hidden="1">Ex_EPSTable!$30:$30</definedName>
    <definedName name="_RIVfe532f20104244958b7abcd0ff8d818f" hidden="1">MDA_ResultsOfOperations!$38:$38</definedName>
    <definedName name="_RIVfe91e2b313bc4e708d70dbc05ff5a3c4" hidden="1">Notes_Related_PartyTransactions!$9:$9</definedName>
    <definedName name="_RIVff2e51cb3e714a4383fc839d1fe43844" hidden="1">Note_NCI_OwnershipChange!$5:$5</definedName>
    <definedName name="_RIVff30b1d22b9c4f9499e1e68e20764ee2" localSheetId="3" hidden="1">#REF!</definedName>
    <definedName name="_RIVff30b1d22b9c4f9499e1e68e20764ee2" localSheetId="4" hidden="1">#REF!</definedName>
    <definedName name="_RIVff30b1d22b9c4f9499e1e68e20764ee2" hidden="1">#REF!</definedName>
    <definedName name="_RIVff39832f0a744c9b85915cbc015f1008" hidden="1">FS_ComprehensiveIncome!$3:$3</definedName>
    <definedName name="_RIVff68e278e7c74f24a0d1e3eae1fc76b7" localSheetId="3" hidden="1">#REF!</definedName>
    <definedName name="_RIVff68e278e7c74f24a0d1e3eae1fc76b7" localSheetId="4" hidden="1">#REF!</definedName>
    <definedName name="_RIVff68e278e7c74f24a0d1e3eae1fc76b7" hidden="1">#REF!</definedName>
    <definedName name="_RIVff6b74157a9e4ceaa6aba47e46040e32" hidden="1">MDA_TotalRevenues!$11:$11</definedName>
    <definedName name="_RIVff7ce4c7ba5b4a7d864024722ddb20b4" hidden="1">MDA_ReconAdjustedDilutedEPS!$15:$15</definedName>
    <definedName name="_RIVff831dafd99e48cdbbb9da293343e933" hidden="1">Notes_Weighted_Average_Lease!$A:$A</definedName>
    <definedName name="_RIVff85b712efba45e1bb2ffb966470db5b" localSheetId="3" hidden="1">#REF!</definedName>
    <definedName name="_RIVff85b712efba45e1bb2ffb966470db5b" localSheetId="4" hidden="1">#REF!</definedName>
    <definedName name="_RIVff85b712efba45e1bb2ffb966470db5b" hidden="1">#REF!</definedName>
    <definedName name="_RIVff89e38fe5504eb18e6efc569fb58279" hidden="1">Ex_AdjustedExpenses!$6:$6</definedName>
    <definedName name="_RIVff8c32a10311457ea2bedcb26726ddce" hidden="1">#REF!</definedName>
    <definedName name="_RIVffa63eb4c79442fd811d8eb1c56f17d3" localSheetId="3" hidden="1">'FS_FinancialCondition (with RP)'!$32:$32</definedName>
    <definedName name="_RIVffa63eb4c79442fd811d8eb1c56f17d3" hidden="1">FS_FinancialCondition!$34:$34</definedName>
    <definedName name="_RIVffef149eb6f5447fba47db73b79540bb" hidden="1">MDA_OperatingExp!$36:$36</definedName>
    <definedName name="_RIVfff7243b197740ecae425ddd037e78ac" hidden="1">#REF!</definedName>
    <definedName name="Alt_LongDate">DateTemplate!$I$92:$I$104</definedName>
    <definedName name="CP__PP_Phrase">DateTemplate!$D$31</definedName>
    <definedName name="CP_CY_PY_YTDPhrase">DateTemplate!$D$21</definedName>
    <definedName name="CP_Longdate">DateTemplate!$B$9</definedName>
    <definedName name="CP_LongDate_NoComma">DateTemplate!$E$17</definedName>
    <definedName name="CP_NoYearRef_YTDPhrase">DateTemplate!$E$21</definedName>
    <definedName name="CP_Phrase">DateTemplate!$D$30</definedName>
    <definedName name="CPPYYTDPhrase">DateTemplate!$C$21</definedName>
    <definedName name="CPYTDPhrase">DateTemplate!$B$21</definedName>
    <definedName name="CurrentPeriodEnd">DateTemplate!$B$30</definedName>
    <definedName name="CurrentYearEnd">DateTemplate!$B$33</definedName>
    <definedName name="CY">DateTemplate!$D$9</definedName>
    <definedName name="CY_Numeric">DateTemplate!$C$92:$C$104</definedName>
    <definedName name="CY_PY_Phrase">DateTemplate!$B$39</definedName>
    <definedName name="CY_PY_PY2_Phrase">DateTemplate!$B$40</definedName>
    <definedName name="DateLookup">DateTemplate!$B$92:$I$104</definedName>
    <definedName name="Duration_Period">DateTemplate!$K$92:$K$96</definedName>
    <definedName name="Duration_Period_LC3">DateTemplate!$J$92:$J$96</definedName>
    <definedName name="Duration_Period_lowercase">DateTemplate!$L$92:$L$96</definedName>
    <definedName name="Ex_AdjustedEBITDA">Ex_AdjustedEBITDA!$A$3:$M$19</definedName>
    <definedName name="Ex_AdjustedExpenses">Ex_AdjustedExpenses!$A$3:$P$14</definedName>
    <definedName name="Ex_AssetClass_Variable_Fixed">AssetClass_Variable_Fixed!$A$3:$Y$15</definedName>
    <definedName name="Ex_AverageVariable">Ex_AverageVariable!$A$3:$J$9</definedName>
    <definedName name="Ex_DilutedEPS">Ex_DilutedEPS!$A$3:$P$23</definedName>
    <definedName name="Ex_DilutedEPS_PostIPO">'Ex_DilutedEPS-Pre&amp;Post'!$A$12:$M$19</definedName>
    <definedName name="Ex_DilutedEPS_PreIPO">'Ex_DilutedEPS-Pre&amp;Post'!$A$4:$M$7</definedName>
    <definedName name="Ex_DilutedEPS2018">'Ex_DilutedEPS-Pre&amp;Post'!$A$23:$P$35</definedName>
    <definedName name="Ex_DilutedEPSv2">'Ex_DilutedEPS v2'!$A$3:$P$22</definedName>
    <definedName name="Ex_EBITDAMargin">Ex_EBITDAMargin!$A$3:$Q$18</definedName>
    <definedName name="Ex_EPSTableGAAP">Ex_EPSTable!$A$3:$N$32</definedName>
    <definedName name="Ex_FreeCashFlows">Ex_FreeCashFlows!$A$3:$I$12</definedName>
    <definedName name="Ex_IncomeStatement">Ex_IncomeStatement!$A$3:$N$43</definedName>
    <definedName name="Ex_QuarterlyTradeVolume">Ex_QuarterlyTradeVolume!$A$3:$L$9</definedName>
    <definedName name="Ex_RevbyAssetClassVarAndFixed">AssetClass_Variable_Fixed!$A$3:$Y$15</definedName>
    <definedName name="FS_CashFlows">FS_CashFlows!$A$3:$H$57</definedName>
    <definedName name="FS_CashFlows_Count">FS_CashFlows_Count!$A$3:$M$10</definedName>
    <definedName name="FS_ComprehensiveIncome">FS_ComprehensiveIncome!$A$3:$N$24</definedName>
    <definedName name="FS_ComprehensiveLoss">FS_ComprehensiveLoss!$A$20:$J$32</definedName>
    <definedName name="FS_ComprehensiveLoss_Predecessor">FS_ComprehensiveLoss!$A$3:$J$13</definedName>
    <definedName name="FS_EquityStatement">FS_EquityStatement!$A$3:$AI$25</definedName>
    <definedName name="FS_EquityStatement_PY">FS_EquityStatement_PY!$A$3:$J$18</definedName>
    <definedName name="FS_FinancialCondition" localSheetId="3">'FS_FinancialCondition (with RP)'!$A$3:$G$42</definedName>
    <definedName name="FS_FinancialCondition">FS_FinancialCondition!$A$3:$G$50</definedName>
    <definedName name="FS_FinancialCondition_Inc">#REF!</definedName>
    <definedName name="FS_StatementsofIncome" localSheetId="4">'FS_StatementsofIncome (with RP)'!$A$3:$N$37</definedName>
    <definedName name="FS_StatementsofIncome">FS_StatementsofIncome!$A$3:$N$43</definedName>
    <definedName name="FutureYear_Year1">DateTemplate!$D$39</definedName>
    <definedName name="FutureYear_Year2">DateTemplate!$D$40</definedName>
    <definedName name="FutureYear_Year3">DateTemplate!$D$41</definedName>
    <definedName name="FutureYear_Year4">DateTemplate!$D$42</definedName>
    <definedName name="FutureYear_Year5">DateTemplate!$D$43</definedName>
    <definedName name="FY_LongDate">DateTemplate!$C$9</definedName>
    <definedName name="FY_LongDate_NoComma">DateTemplate!$E$18</definedName>
    <definedName name="MDA_CashFlows">MDA_CashFlows!$A$3:$I$14</definedName>
    <definedName name="MDA_GrossRevenuebyAssetClass">MDA_GrossRevenuebyAssetClass!$A$3:$N$16</definedName>
    <definedName name="MDA_GrossRevenuebyAssetClass_YTD">MDA_GrossRevenuebyAssetClass!$A$20:$N$33</definedName>
    <definedName name="MDA_GrossRevenuebyClientSector">MDA_GrossRevenuebyClientSector!$A$3:$N$14</definedName>
    <definedName name="MDA_GrossRevenuebyClientSector_YTD">MDA_GrossRevenuebyClientSector!$A$20:$N$31</definedName>
    <definedName name="MDA_GrossRevenuesByGeography">MDA_GrossRevenuesByGeography!$A$3:$M$12</definedName>
    <definedName name="MDA_GrossRevenuesByGeography_YTD">MDA_GrossRevenuesByGeography!$A$17:$M$26</definedName>
    <definedName name="MDA_OperatingExp">MDA_OperatingExp!$A$3:$O$16</definedName>
    <definedName name="MDA_OperatingExp_YTD">MDA_OperatingExp!$A$24:$O$37</definedName>
    <definedName name="MDA_PercentOfRevenues_AvgDailyVol">MDA_PercentOfRevenues_AvgDailyV!$A$3:$P$11</definedName>
    <definedName name="MDA_PercentOfRevenues_AvgDailyVol_YTD">MDA_PercentOfRevenues_AvgDailyV!$A$16:$P$24</definedName>
    <definedName name="MDA_PercentOfRevenues_Change">MDA_PercentOfRevenues_Change!$A$3:$M$10</definedName>
    <definedName name="MDA_PercentOfRevenues_Change_YTD">MDA_PercentOfRevenues_Change!$A$17:$M$24</definedName>
    <definedName name="MDA_ReconAdjustedDilutedEPS">MDA_ReconAdjustedDilutedEPS!$A$3:$T$22</definedName>
    <definedName name="MDA_ReconAdjustedDilutedEPS_YTD">MDA_ReconAdjustedDilutedEPS!$A$30:$U$47</definedName>
    <definedName name="MDA_ReconAdjustedEBITDA">MDA_ReconAdjustedEBITDA!$A$3:$V$19</definedName>
    <definedName name="MDA_ReconAdjustedEBITDA_YTD">MDA_ReconAdjustedEBITDA!$A$31:$V$47</definedName>
    <definedName name="MDA_ReconciliationtoFreeCashFlow">MDA_ReconciliationtoFreeCashFlo!$A$3:$I$13</definedName>
    <definedName name="MDA_ResultsOfOperations">MDA_ResultsOfOperations!$A$3:$N$22</definedName>
    <definedName name="MDA_ResultsOfOperations_YTD">MDA_ResultsOfOperations!$A$30:$N$49</definedName>
    <definedName name="MDA_TotalRevenues">MDA_TotalRevenues!$A$3:$R$20</definedName>
    <definedName name="MDA_TotalRevenues_YTD">MDA_TotalRevenues!$A$27:$R$44</definedName>
    <definedName name="MDA_VarAndFixedRevbyAssetClass">MDA_VarAndFixedRevbyAssetClass!$A$3:$Y$15</definedName>
    <definedName name="MDA_VarAndFixedRevbyAssetClass_YTD">MDA_VarAndFixedRevbyAssetClass!$A$20:$Y$32</definedName>
    <definedName name="MDA_VarAndFixedRevbyFeeType">MDA_VarAndFixedRevbyFeeType!$A$3:$Y$13</definedName>
    <definedName name="MDA_VarAndFixedRevbyFeeType_YTD">MDA_VarAndFixedRevbyFeeType!$A$21:$Y$31</definedName>
    <definedName name="MDA_WorkingCapital">MDA_WorkingCapital!$A$3:$G$22</definedName>
    <definedName name="Note_NCI_OwnershipChange">Note_NCI_OwnershipChange!$A$3:$E$8</definedName>
    <definedName name="Note_NCI_TransfersToNCI">Note_NCI_TransfersToNCI!$A$3:$G$14</definedName>
    <definedName name="Notes_Business_ClientSector">Notes_Business_ClientSector!$A$3:$N$15</definedName>
    <definedName name="Notes_Business_InfoRegarding">Notes_Business_InfoRegarding!$A$3:$G$7</definedName>
    <definedName name="Notes_Business_InfoRegardingRevenue">Notes_Business_InfoRegardingRev!$A$3:$N$12</definedName>
    <definedName name="Notes_Capital_LiquidFinancialAssets">Notes_Capital_LiquidFinancialAs!$A$3:$M$11</definedName>
    <definedName name="Notes_Capital_Regulatory_CP">Notes_Capital_Regulatory!$A$3:$S$6</definedName>
    <definedName name="Notes_Capital_Regulatory_PP">Notes_Capital_Regulatory!$A$11:$P$14</definedName>
    <definedName name="Notes_Deferred_Revenue">Notes_Deferred_Revenue!$A$3:$D$6</definedName>
    <definedName name="Notes_FairValue_FinancialInstruments">Notes_FairValue_FinancialInstru!$A$3:$M$15</definedName>
    <definedName name="Notes_Income_Taxes">Notes_Income_Taxes!$A$3:$N$15</definedName>
    <definedName name="Notes_Intangible_Assets_AccuAmortization">Notes_Intangible_Assets_AccuAmo!$A$3:$U$9</definedName>
    <definedName name="Notes_Intangible_Assets_AnnualFutureAmort">Notes_Intangible_Assets_AnnualF!$A$3:$D$8</definedName>
    <definedName name="Notes_Intangible_Assets_Goodwill">Notes_Intangible_Assets_Goodwil!$A$3:$D$5</definedName>
    <definedName name="Notes_Lease_Pmts">Notes_Lease_Pmts!$A$3:$D$9</definedName>
    <definedName name="Notes_Minimum_Lease">Notes_Minimum_Lease!$A$3:$D$11</definedName>
    <definedName name="Notes_NetIncome_PerShare">Notes_NetIncome_PerShare!$A$3:$N$46</definedName>
    <definedName name="Notes_Operating_Lease">Notes_Operating_Lease!$A$3:$G$9</definedName>
    <definedName name="Notes_Related_PartyTransactions">Notes_Related_PartyTransactions!$A$3:$G$14</definedName>
    <definedName name="Notes_Related_PartyTransactions_IS">Notes_Related_PartyTransactions!$A$19:$M$32</definedName>
    <definedName name="Notes_Revenue_Recognition">Notes_Revenue_Recognition!$A$3:$Z$13</definedName>
    <definedName name="Notes_Share_BlackScholesModel">Notes_Share_BlackScholesModel!$A$3:$E$8</definedName>
    <definedName name="Notes_Share_CashSettled">Notes_Share_CashSettled!$A$3:$O$12</definedName>
    <definedName name="Notes_Share_Employees">Notes_Share_Employees!$A$3:$I$10</definedName>
    <definedName name="Notes_Share_EmployeeShares">Notes_Share_EmployeeShares!$A$3:$E$5</definedName>
    <definedName name="Notes_Share_EquitySettledPRSUs">Notes_Share_EquitySettledPRSUs!$A$4:$N$13</definedName>
    <definedName name="Notes_Share_ExpectedRecognition">Notes_Share_ExpectedRecognition!$A$3:$J$6</definedName>
    <definedName name="Notes_Share_Options">Notes_Share_Options!$A$3:$N$12</definedName>
    <definedName name="Notes_Shares">Notes_Shares!$A$3:$E$7</definedName>
    <definedName name="Notes_SharesBeforeReorg">Notes_Shares_BeforeReOrg!$A$4:$C$9</definedName>
    <definedName name="Notes_SubsequentEvents">Notes_SubsequentEvents!$A$3:$H$7</definedName>
    <definedName name="Notes_Weighted_Average_Lease">Notes_Weighted_Average_Lease!$A$3:$D$4</definedName>
    <definedName name="NumericCY">DateTemplate!$C$17</definedName>
    <definedName name="NumericFY_CY">DateTemplate!$C$18</definedName>
    <definedName name="NumericFY_PY">DateTemplate!$D$18</definedName>
    <definedName name="NumericPY">DateTemplate!$D$17</definedName>
    <definedName name="NumericQ1_CY">DateTemplate!$C$24</definedName>
    <definedName name="NumericQ1_PY">DateTemplate!$D$24</definedName>
    <definedName name="NumericQ1_SecondPY">DateTemplate!$E$24</definedName>
    <definedName name="NumericQ2_CY">DateTemplate!$C$25</definedName>
    <definedName name="NumericQ2_PY">DateTemplate!$D$25</definedName>
    <definedName name="NumericQ2_SecondPY">DateTemplate!$E$25</definedName>
    <definedName name="NumericQ3_CY">DateTemplate!$C$26</definedName>
    <definedName name="NumericQ3_PY">DateTemplate!$D$26</definedName>
    <definedName name="NumericQ3_SecondPY">DateTemplate!$E$26</definedName>
    <definedName name="NumericQ4_CY">DateTemplate!$C$27</definedName>
    <definedName name="NumericQ4_PY">DateTemplate!$D$27</definedName>
    <definedName name="NumericQ4_SecondPY">DateTemplate!$E$27</definedName>
    <definedName name="Period_End">DateTemplate!$B$92:$B$104</definedName>
    <definedName name="PeriodLookup">DateTemplate!$J$92:$M$96</definedName>
    <definedName name="PP_Phrase">DateTemplate!$D$33</definedName>
    <definedName name="_xlnm.Print_Area" localSheetId="11">FS_CashFlows!$A$1:$H$57</definedName>
    <definedName name="_xlnm.Print_Area" localSheetId="5">FS_ComprehensiveIncome!$A$1:$N$24</definedName>
    <definedName name="_xlnm.Print_Area" localSheetId="55">FS_StatementsofIncome!$A$1:$O$43</definedName>
    <definedName name="_xlnm.Print_Area" localSheetId="59">MDA_ReconAdjustedDilutedEPS!$A$1:$N$27</definedName>
    <definedName name="_xlnm.Print_Area" localSheetId="53">MDA_ReconAdjustedEBITDA!$A$1:$O$28</definedName>
    <definedName name="_xlnm.Print_Area" localSheetId="42">MDA_VarAndFixedRevbyFeeType!$A$1:$Y$32</definedName>
    <definedName name="PriorPeriodEnd">DateTemplate!$B$31</definedName>
    <definedName name="PriorPeriodEndTwo">DateTemplate!$B$32</definedName>
    <definedName name="PriorYearEnd">DateTemplate!$B$34</definedName>
    <definedName name="PriorYearEndTwo">DateTemplate!$B$35</definedName>
    <definedName name="PY">DateTemplate!$B$15</definedName>
    <definedName name="PY_Numeric">DateTemplate!$D$92:$D$104</definedName>
    <definedName name="PY_YTD_Phrase">DateTemplate!$D$36</definedName>
    <definedName name="QTD">DateTemplate!$C$19</definedName>
    <definedName name="QTD_LC3">DateTemplate!$B$19</definedName>
    <definedName name="QTD_lowercase">DateTemplate!$D$19</definedName>
    <definedName name="Quarter1">DateTemplate!$B$24</definedName>
    <definedName name="Quarter2">DateTemplate!$B$25</definedName>
    <definedName name="Quarter3">DateTemplate!$B$26</definedName>
    <definedName name="Quarter4">DateTemplate!$B$27</definedName>
    <definedName name="SecondPY">DateTemplate!$B$16</definedName>
    <definedName name="Serial_CY">DateTemplate!$B$132</definedName>
    <definedName name="Serial_CY_Q1">DateTemplate!$B$133</definedName>
    <definedName name="Serial_CY_Q1_Lookup">DateTemplate!$C$116:$C$127</definedName>
    <definedName name="Serial_CY_Q2">DateTemplate!$B$134</definedName>
    <definedName name="Serial_CY_Q2_Lookup">DateTemplate!$D$116:$D$127</definedName>
    <definedName name="Serial_CY_Q3">DateTemplate!$B$135</definedName>
    <definedName name="Serial_CY_Q3_Lookup">DateTemplate!$E$116:$E$127</definedName>
    <definedName name="Serial_CY_Q4">DateTemplate!$B$136</definedName>
    <definedName name="Serial_CY_Q4_Lookup">DateTemplate!$F$116:$F$127</definedName>
    <definedName name="Serial_FY_Lookup">DateTemplate!$B$116:$J$127</definedName>
    <definedName name="Serial_PY">DateTemplate!$C$132</definedName>
    <definedName name="Serial_PY_Q1">DateTemplate!$C$133</definedName>
    <definedName name="Serial_PY_Q2">DateTemplate!$C$134</definedName>
    <definedName name="Serial_PY_Q3">DateTemplate!$C$135</definedName>
    <definedName name="Serial_PY_Q4">DateTemplate!$C$136</definedName>
    <definedName name="Shares_B4ReOrg">Notes_Shares_BeforeReOrg!$A$4:$C$9</definedName>
    <definedName name="Shares_BeforeReOrg">Notes_Shares_BeforeReOrg!$A$4:$C$9</definedName>
    <definedName name="Years">DateTemplate!$A$92:$A$106</definedName>
    <definedName name="YTD">DateTemplate!$C$20</definedName>
    <definedName name="YTD_CY_PY">DateTemplate!$E$20</definedName>
    <definedName name="YTD_CYNineMonthsNumeric">DateTemplate!$C$23</definedName>
    <definedName name="YTD_LC3">DateTemplate!$E$9</definedName>
    <definedName name="YTD_lowercase">DateTemplate!$D$20</definedName>
    <definedName name="YTD_MY">DateTemplate!$E$20</definedName>
    <definedName name="YTD_NineMonths">DateTemplate!$B$23</definedName>
    <definedName name="YTD_NineMonths_NoComma">DateTemplate!$E$23</definedName>
    <definedName name="YTD_Phrase">DateTemplate!$D$35</definedName>
    <definedName name="YTD_Phrase_CY_PY">DateTemplate!$D$34</definedName>
    <definedName name="YTD_PYNineMonthsNumeric">DateTemplate!$D$23</definedName>
    <definedName name="YTD_PYSixMonthsNumeric">DateTemplate!$D$22</definedName>
    <definedName name="YTD_SixMonths">DateTemplate!$B$22</definedName>
    <definedName name="YTD_SixMonths_NoComma">DateTemplate!$E$22</definedName>
    <definedName name="YTD_SixMonthsNumeric">DateTemplate!$C$22</definedName>
    <definedName name="YTDPhrase_CY_PY">DateTemplate!$D$32</definedName>
  </definedNames>
  <calcPr calcId="145621" calcMode="autoNoTable"/>
</workbook>
</file>

<file path=xl/calcChain.xml><?xml version="1.0" encoding="utf-8"?>
<calcChain xmlns="http://schemas.openxmlformats.org/spreadsheetml/2006/main">
  <c r="O8" i="62" l="1"/>
  <c r="D28" i="72" l="1"/>
  <c r="G27" i="72"/>
  <c r="G26" i="72"/>
  <c r="N16" i="72"/>
  <c r="K16" i="72"/>
  <c r="G16" i="72"/>
  <c r="G11" i="72"/>
  <c r="G18" i="72" s="1"/>
  <c r="G10" i="72"/>
  <c r="D10" i="72"/>
  <c r="G9" i="72"/>
  <c r="D9" i="72"/>
  <c r="A9" i="72"/>
  <c r="J6" i="72"/>
  <c r="F6" i="72"/>
  <c r="C6" i="72"/>
  <c r="M35" i="71"/>
  <c r="P32" i="71"/>
  <c r="P35" i="71" s="1"/>
  <c r="M32" i="71"/>
  <c r="J32" i="71"/>
  <c r="J35" i="71" s="1"/>
  <c r="G32" i="71"/>
  <c r="G35" i="71" s="1"/>
  <c r="D32" i="71"/>
  <c r="D35" i="71" s="1"/>
  <c r="I28" i="71"/>
  <c r="F28" i="71"/>
  <c r="C28" i="71"/>
  <c r="O27" i="71"/>
  <c r="L27" i="71"/>
  <c r="I27" i="71"/>
  <c r="F27" i="71"/>
  <c r="C27" i="71"/>
  <c r="M19" i="71"/>
  <c r="D19" i="71"/>
  <c r="S14" i="71"/>
  <c r="M7" i="71"/>
  <c r="D7" i="71"/>
  <c r="P18" i="70"/>
  <c r="H18" i="70"/>
  <c r="H20" i="70" s="1"/>
  <c r="D17" i="70"/>
  <c r="D16" i="70"/>
  <c r="L15" i="70"/>
  <c r="L18" i="70" s="1"/>
  <c r="L20" i="70" s="1"/>
  <c r="D15" i="70"/>
  <c r="O8" i="70"/>
  <c r="G8" i="70"/>
  <c r="C8" i="70"/>
  <c r="O7" i="70"/>
  <c r="K7" i="70"/>
  <c r="G7" i="70"/>
  <c r="C7" i="70"/>
  <c r="C136" i="35"/>
  <c r="B134" i="35"/>
  <c r="C133" i="35"/>
  <c r="D24" i="35" s="1"/>
  <c r="B133" i="35"/>
  <c r="C24" i="35" s="1"/>
  <c r="J127" i="35"/>
  <c r="I127" i="35"/>
  <c r="C135" i="35" s="1"/>
  <c r="D26" i="35" s="1"/>
  <c r="G127" i="35"/>
  <c r="F127" i="35"/>
  <c r="B136" i="35" s="1"/>
  <c r="C27" i="35" s="1"/>
  <c r="E127" i="35"/>
  <c r="C23" i="35" s="1"/>
  <c r="D127" i="35"/>
  <c r="C127" i="35"/>
  <c r="J126" i="35"/>
  <c r="I126" i="35"/>
  <c r="G126" i="35"/>
  <c r="F126" i="35"/>
  <c r="E126" i="35"/>
  <c r="D126" i="35"/>
  <c r="C126" i="35"/>
  <c r="J125" i="35"/>
  <c r="I125" i="35"/>
  <c r="G125" i="35"/>
  <c r="F125" i="35"/>
  <c r="E125" i="35"/>
  <c r="D125" i="35"/>
  <c r="C125" i="35"/>
  <c r="J124" i="35"/>
  <c r="I124" i="35"/>
  <c r="G124" i="35"/>
  <c r="F124" i="35"/>
  <c r="E124" i="35"/>
  <c r="D124" i="35"/>
  <c r="J123" i="35"/>
  <c r="I123" i="35"/>
  <c r="G123" i="35"/>
  <c r="F123" i="35"/>
  <c r="E123" i="35"/>
  <c r="D123" i="35"/>
  <c r="J122" i="35"/>
  <c r="I122" i="35"/>
  <c r="G122" i="35"/>
  <c r="F122" i="35"/>
  <c r="E122" i="35"/>
  <c r="D122" i="35"/>
  <c r="J121" i="35"/>
  <c r="I121" i="35"/>
  <c r="G121" i="35"/>
  <c r="F121" i="35"/>
  <c r="E121" i="35"/>
  <c r="D121" i="35"/>
  <c r="J120" i="35"/>
  <c r="I120" i="35"/>
  <c r="G120" i="35"/>
  <c r="F120" i="35"/>
  <c r="E120" i="35"/>
  <c r="D120" i="35"/>
  <c r="J119" i="35"/>
  <c r="I119" i="35"/>
  <c r="G119" i="35"/>
  <c r="F119" i="35"/>
  <c r="E119" i="35"/>
  <c r="D119" i="35"/>
  <c r="J118" i="35"/>
  <c r="I118" i="35"/>
  <c r="G118" i="35"/>
  <c r="F118" i="35"/>
  <c r="E118" i="35"/>
  <c r="D118" i="35"/>
  <c r="J117" i="35"/>
  <c r="I117" i="35"/>
  <c r="G117" i="35"/>
  <c r="F117" i="35"/>
  <c r="E117" i="35"/>
  <c r="D117" i="35"/>
  <c r="J116" i="35"/>
  <c r="I116" i="35"/>
  <c r="G116" i="35"/>
  <c r="F116" i="35"/>
  <c r="E116" i="35"/>
  <c r="D116" i="35"/>
  <c r="A115" i="35"/>
  <c r="A114" i="35"/>
  <c r="D104" i="35"/>
  <c r="D103" i="35"/>
  <c r="D102" i="35"/>
  <c r="D100" i="35"/>
  <c r="D99" i="35"/>
  <c r="D98" i="35"/>
  <c r="D96" i="35"/>
  <c r="D95" i="35"/>
  <c r="D94" i="35"/>
  <c r="D92" i="35"/>
  <c r="A92" i="35"/>
  <c r="A93" i="35" s="1"/>
  <c r="A94" i="35" s="1"/>
  <c r="A95" i="35" s="1"/>
  <c r="A96" i="35" s="1"/>
  <c r="A97" i="35" s="1"/>
  <c r="A98" i="35" s="1"/>
  <c r="A99" i="35" s="1"/>
  <c r="A100" i="35" s="1"/>
  <c r="A101" i="35" s="1"/>
  <c r="A102" i="35" s="1"/>
  <c r="A103" i="35" s="1"/>
  <c r="A104" i="35" s="1"/>
  <c r="A105" i="35" s="1"/>
  <c r="A106" i="35" s="1"/>
  <c r="D43" i="35"/>
  <c r="D42" i="35"/>
  <c r="D41" i="35"/>
  <c r="A6" i="15" s="1"/>
  <c r="D40" i="35"/>
  <c r="B40" i="35"/>
  <c r="D39" i="35"/>
  <c r="B39" i="35"/>
  <c r="B35" i="35"/>
  <c r="B34" i="35"/>
  <c r="D33" i="35"/>
  <c r="B33" i="35"/>
  <c r="B32" i="35"/>
  <c r="B31" i="35"/>
  <c r="B30" i="35"/>
  <c r="E27" i="35"/>
  <c r="D27" i="35"/>
  <c r="B27" i="35"/>
  <c r="B26" i="35"/>
  <c r="E26" i="35" s="1"/>
  <c r="C25" i="35"/>
  <c r="B25" i="35"/>
  <c r="B24" i="35"/>
  <c r="B132" i="35" s="1"/>
  <c r="C17" i="35" s="1"/>
  <c r="E23" i="35"/>
  <c r="D23" i="35"/>
  <c r="B23" i="35"/>
  <c r="C22" i="35"/>
  <c r="B22" i="35"/>
  <c r="E22" i="35" s="1"/>
  <c r="E20" i="35"/>
  <c r="D19" i="35"/>
  <c r="D31" i="35" s="1"/>
  <c r="C19" i="35"/>
  <c r="B19" i="35"/>
  <c r="E18" i="35"/>
  <c r="C18" i="35"/>
  <c r="B18" i="35"/>
  <c r="E17" i="35"/>
  <c r="B17" i="35"/>
  <c r="B16" i="35"/>
  <c r="H121" i="35" s="1"/>
  <c r="B15" i="35"/>
  <c r="O28" i="71" s="1"/>
  <c r="I9" i="64"/>
  <c r="I7" i="64"/>
  <c r="I6" i="64"/>
  <c r="I5" i="64"/>
  <c r="I9" i="63"/>
  <c r="G9" i="63"/>
  <c r="E9" i="63"/>
  <c r="C9" i="63"/>
  <c r="K8" i="63"/>
  <c r="K7" i="63"/>
  <c r="K6" i="63"/>
  <c r="K5" i="63"/>
  <c r="P14" i="62"/>
  <c r="L14" i="62"/>
  <c r="H14" i="62"/>
  <c r="D14" i="62"/>
  <c r="K8" i="62"/>
  <c r="G8" i="62"/>
  <c r="C8" i="62"/>
  <c r="O7" i="62"/>
  <c r="K7" i="62"/>
  <c r="G7" i="62"/>
  <c r="C7" i="62"/>
  <c r="D19" i="61"/>
  <c r="D18" i="61"/>
  <c r="D17" i="61"/>
  <c r="O8" i="61"/>
  <c r="K8" i="61"/>
  <c r="G8" i="61"/>
  <c r="C8" i="61"/>
  <c r="O7" i="61"/>
  <c r="K7" i="61"/>
  <c r="G7" i="61"/>
  <c r="C7" i="61"/>
  <c r="M33" i="51"/>
  <c r="J33" i="51"/>
  <c r="F33" i="51"/>
  <c r="C33" i="51"/>
  <c r="R21" i="51"/>
  <c r="N17" i="51"/>
  <c r="K17" i="51"/>
  <c r="G17" i="51"/>
  <c r="D17" i="51"/>
  <c r="R17" i="51" s="1"/>
  <c r="N16" i="51"/>
  <c r="R16" i="51" s="1"/>
  <c r="K16" i="51"/>
  <c r="D16" i="51"/>
  <c r="N15" i="51"/>
  <c r="K15" i="51"/>
  <c r="D15" i="51"/>
  <c r="R14" i="51"/>
  <c r="K13" i="51"/>
  <c r="G13" i="51"/>
  <c r="N12" i="51"/>
  <c r="K12" i="51"/>
  <c r="M8" i="51"/>
  <c r="J8" i="51"/>
  <c r="F8" i="51"/>
  <c r="C8" i="51"/>
  <c r="M7" i="51"/>
  <c r="J7" i="51"/>
  <c r="F7" i="51"/>
  <c r="C7" i="51"/>
  <c r="F11" i="69"/>
  <c r="I10" i="69"/>
  <c r="H8" i="69"/>
  <c r="E8" i="69"/>
  <c r="H7" i="69"/>
  <c r="E7" i="69"/>
  <c r="P17" i="60"/>
  <c r="L17" i="60"/>
  <c r="H17" i="60"/>
  <c r="D17" i="60"/>
  <c r="O8" i="60"/>
  <c r="K8" i="60"/>
  <c r="G8" i="60"/>
  <c r="C8" i="60"/>
  <c r="O7" i="60"/>
  <c r="K7" i="60"/>
  <c r="G7" i="60"/>
  <c r="C7" i="60"/>
  <c r="G28" i="59"/>
  <c r="G30" i="59" s="1"/>
  <c r="K26" i="59"/>
  <c r="K28" i="59" s="1"/>
  <c r="K30" i="59" s="1"/>
  <c r="N25" i="59"/>
  <c r="K25" i="59"/>
  <c r="G25" i="59"/>
  <c r="G26" i="59" s="1"/>
  <c r="D25" i="59"/>
  <c r="N16" i="59"/>
  <c r="N26" i="59" s="1"/>
  <c r="N28" i="59" s="1"/>
  <c r="N30" i="59" s="1"/>
  <c r="K16" i="59"/>
  <c r="G16" i="59"/>
  <c r="N14" i="59"/>
  <c r="K14" i="59"/>
  <c r="G14" i="59"/>
  <c r="D14" i="59"/>
  <c r="D16" i="59" s="1"/>
  <c r="M7" i="59"/>
  <c r="J7" i="59"/>
  <c r="F7" i="59"/>
  <c r="C7" i="59"/>
  <c r="M6" i="59"/>
  <c r="J6" i="59"/>
  <c r="F6" i="59"/>
  <c r="C6" i="59"/>
  <c r="D34" i="3"/>
  <c r="D15" i="4" s="1"/>
  <c r="D18" i="4" s="1"/>
  <c r="G26" i="3"/>
  <c r="G28" i="3" s="1"/>
  <c r="G30" i="3" s="1"/>
  <c r="D26" i="3"/>
  <c r="D28" i="3" s="1"/>
  <c r="D30" i="3" s="1"/>
  <c r="D32" i="3" s="1"/>
  <c r="N25" i="3"/>
  <c r="H40" i="37" s="1"/>
  <c r="K25" i="3"/>
  <c r="G25" i="3"/>
  <c r="D40" i="37" s="1"/>
  <c r="K40" i="37" s="1"/>
  <c r="M40" i="37" s="1"/>
  <c r="D25" i="3"/>
  <c r="G16" i="3"/>
  <c r="D16" i="3"/>
  <c r="N14" i="3"/>
  <c r="K14" i="3"/>
  <c r="K20" i="50" s="1"/>
  <c r="G14" i="3"/>
  <c r="D14" i="3"/>
  <c r="M7" i="3"/>
  <c r="J7" i="3"/>
  <c r="F7" i="3"/>
  <c r="C7" i="3"/>
  <c r="M6" i="3"/>
  <c r="J6" i="3"/>
  <c r="F6" i="3"/>
  <c r="C6" i="3"/>
  <c r="G48" i="50"/>
  <c r="D48" i="50"/>
  <c r="G47" i="50"/>
  <c r="U46" i="50"/>
  <c r="Q46" i="50"/>
  <c r="K46" i="50"/>
  <c r="G46" i="50"/>
  <c r="N45" i="50"/>
  <c r="D45" i="50"/>
  <c r="N44" i="50"/>
  <c r="D44" i="50"/>
  <c r="N43" i="50"/>
  <c r="D43" i="50"/>
  <c r="N42" i="50"/>
  <c r="D42" i="50"/>
  <c r="N41" i="50"/>
  <c r="D41" i="50"/>
  <c r="N40" i="50"/>
  <c r="D40" i="50"/>
  <c r="N39" i="50"/>
  <c r="D39" i="50"/>
  <c r="M36" i="50"/>
  <c r="J36" i="50"/>
  <c r="F36" i="50"/>
  <c r="C36" i="50"/>
  <c r="M35" i="50"/>
  <c r="J35" i="50"/>
  <c r="F35" i="50"/>
  <c r="C35" i="50"/>
  <c r="G20" i="50"/>
  <c r="D20" i="50"/>
  <c r="U18" i="50"/>
  <c r="Q18" i="50"/>
  <c r="G17" i="50"/>
  <c r="G16" i="50"/>
  <c r="G16" i="51" s="1"/>
  <c r="N15" i="50"/>
  <c r="K15" i="50"/>
  <c r="G15" i="50"/>
  <c r="G12" i="51" s="1"/>
  <c r="D15" i="50"/>
  <c r="G14" i="50"/>
  <c r="G15" i="51" s="1"/>
  <c r="N13" i="50"/>
  <c r="K13" i="50"/>
  <c r="G13" i="50"/>
  <c r="D13" i="50"/>
  <c r="N12" i="50"/>
  <c r="K12" i="50"/>
  <c r="G12" i="50"/>
  <c r="D12" i="50"/>
  <c r="N11" i="50"/>
  <c r="N13" i="51" s="1"/>
  <c r="K11" i="50"/>
  <c r="G11" i="50"/>
  <c r="D11" i="50"/>
  <c r="D13" i="70" s="1"/>
  <c r="D10" i="50"/>
  <c r="M8" i="50"/>
  <c r="J8" i="50"/>
  <c r="F8" i="50"/>
  <c r="C8" i="50"/>
  <c r="M7" i="50"/>
  <c r="J7" i="50"/>
  <c r="F7" i="50"/>
  <c r="C7" i="50"/>
  <c r="I12" i="49"/>
  <c r="I11" i="69" s="1"/>
  <c r="F12" i="49"/>
  <c r="I11" i="49"/>
  <c r="F11" i="49"/>
  <c r="F10" i="69" s="1"/>
  <c r="H8" i="49"/>
  <c r="E8" i="49"/>
  <c r="H7" i="49"/>
  <c r="E7" i="49"/>
  <c r="I13" i="48"/>
  <c r="F13" i="48"/>
  <c r="F11" i="48"/>
  <c r="H8" i="48"/>
  <c r="E8" i="48"/>
  <c r="H7" i="48"/>
  <c r="E7" i="48"/>
  <c r="G19" i="47"/>
  <c r="D19" i="47"/>
  <c r="G18" i="47"/>
  <c r="G17" i="47"/>
  <c r="G16" i="47"/>
  <c r="G15" i="47"/>
  <c r="D15" i="47"/>
  <c r="G14" i="47"/>
  <c r="D14" i="47"/>
  <c r="G13" i="47"/>
  <c r="G21" i="47" s="1"/>
  <c r="D13" i="47"/>
  <c r="G11" i="47"/>
  <c r="D11" i="47"/>
  <c r="G10" i="47"/>
  <c r="D10" i="47"/>
  <c r="G9" i="47"/>
  <c r="G12" i="47" s="1"/>
  <c r="D9" i="47"/>
  <c r="G8" i="47"/>
  <c r="D8" i="47"/>
  <c r="G7" i="47"/>
  <c r="D7" i="47"/>
  <c r="D12" i="47" s="1"/>
  <c r="G6" i="47"/>
  <c r="D6" i="47"/>
  <c r="F4" i="47"/>
  <c r="C4" i="47"/>
  <c r="C3" i="47"/>
  <c r="H36" i="46"/>
  <c r="L36" i="46" s="1"/>
  <c r="N36" i="46" s="1"/>
  <c r="D36" i="46"/>
  <c r="H35" i="46"/>
  <c r="D35" i="46"/>
  <c r="L35" i="46" s="1"/>
  <c r="N35" i="46" s="1"/>
  <c r="N34" i="46"/>
  <c r="H34" i="46"/>
  <c r="D34" i="46"/>
  <c r="L34" i="46" s="1"/>
  <c r="N33" i="46"/>
  <c r="H33" i="46"/>
  <c r="D33" i="46"/>
  <c r="L33" i="46" s="1"/>
  <c r="H32" i="46"/>
  <c r="D32" i="46"/>
  <c r="L32" i="46" s="1"/>
  <c r="N32" i="46" s="1"/>
  <c r="N31" i="46"/>
  <c r="H31" i="46"/>
  <c r="D31" i="46"/>
  <c r="L31" i="46" s="1"/>
  <c r="G29" i="46"/>
  <c r="C29" i="46"/>
  <c r="G28" i="46"/>
  <c r="C28" i="46"/>
  <c r="H15" i="46"/>
  <c r="L15" i="46" s="1"/>
  <c r="N15" i="46" s="1"/>
  <c r="D15" i="46"/>
  <c r="H14" i="46"/>
  <c r="D14" i="46"/>
  <c r="L14" i="46" s="1"/>
  <c r="N14" i="46" s="1"/>
  <c r="H13" i="46"/>
  <c r="L13" i="46" s="1"/>
  <c r="N13" i="46" s="1"/>
  <c r="D13" i="46"/>
  <c r="H12" i="46"/>
  <c r="H16" i="46" s="1"/>
  <c r="H17" i="46" s="1"/>
  <c r="D12" i="46"/>
  <c r="L12" i="46" s="1"/>
  <c r="N12" i="46" s="1"/>
  <c r="N11" i="46"/>
  <c r="H11" i="46"/>
  <c r="L11" i="46" s="1"/>
  <c r="D11" i="46"/>
  <c r="L10" i="46"/>
  <c r="N10" i="46" s="1"/>
  <c r="H10" i="46"/>
  <c r="D10" i="46"/>
  <c r="G8" i="46"/>
  <c r="C8" i="46"/>
  <c r="G7" i="46"/>
  <c r="C7" i="46"/>
  <c r="H26" i="45"/>
  <c r="D26" i="45"/>
  <c r="L25" i="45"/>
  <c r="J25" i="45"/>
  <c r="J26" i="45" s="1"/>
  <c r="L24" i="45"/>
  <c r="J24" i="45"/>
  <c r="G21" i="45"/>
  <c r="C21" i="45"/>
  <c r="H12" i="45"/>
  <c r="D12" i="45"/>
  <c r="L11" i="45"/>
  <c r="J11" i="45"/>
  <c r="J10" i="45"/>
  <c r="L10" i="45" s="1"/>
  <c r="G7" i="45"/>
  <c r="C7" i="45"/>
  <c r="J24" i="44"/>
  <c r="L24" i="44" s="1"/>
  <c r="J23" i="44"/>
  <c r="J22" i="44"/>
  <c r="L22" i="44" s="1"/>
  <c r="J21" i="44"/>
  <c r="L21" i="44" s="1"/>
  <c r="J20" i="44"/>
  <c r="L20" i="44" s="1"/>
  <c r="F19" i="44"/>
  <c r="C19" i="44"/>
  <c r="C18" i="44"/>
  <c r="J10" i="44"/>
  <c r="J9" i="44"/>
  <c r="J8" i="44"/>
  <c r="L8" i="44" s="1"/>
  <c r="L7" i="44"/>
  <c r="J7" i="44"/>
  <c r="J6" i="44"/>
  <c r="L6" i="44" s="1"/>
  <c r="F5" i="44"/>
  <c r="C5" i="44"/>
  <c r="C4" i="44"/>
  <c r="C3" i="44"/>
  <c r="M24" i="43"/>
  <c r="J24" i="43"/>
  <c r="G24" i="43"/>
  <c r="D24" i="43"/>
  <c r="O24" i="43" s="1"/>
  <c r="O23" i="43"/>
  <c r="O22" i="43"/>
  <c r="O21" i="43"/>
  <c r="O20" i="43"/>
  <c r="I17" i="43"/>
  <c r="C17" i="43"/>
  <c r="M11" i="43"/>
  <c r="J11" i="43"/>
  <c r="O11" i="43" s="1"/>
  <c r="G11" i="43"/>
  <c r="D11" i="43"/>
  <c r="O10" i="43"/>
  <c r="O9" i="43"/>
  <c r="O8" i="43"/>
  <c r="O7" i="43"/>
  <c r="I4" i="43"/>
  <c r="C4" i="43"/>
  <c r="C3" i="43"/>
  <c r="N32" i="42"/>
  <c r="K32" i="42"/>
  <c r="G32" i="42"/>
  <c r="D32" i="42"/>
  <c r="X31" i="42"/>
  <c r="V31" i="42"/>
  <c r="T31" i="42"/>
  <c r="Q31" i="42"/>
  <c r="X30" i="42"/>
  <c r="T30" i="42"/>
  <c r="Q30" i="42"/>
  <c r="X29" i="42"/>
  <c r="V29" i="42"/>
  <c r="T29" i="42"/>
  <c r="Q29" i="42"/>
  <c r="V28" i="42"/>
  <c r="T28" i="42"/>
  <c r="X28" i="42" s="1"/>
  <c r="Q28" i="42"/>
  <c r="X27" i="42"/>
  <c r="V27" i="42"/>
  <c r="T27" i="42"/>
  <c r="Q27" i="42"/>
  <c r="T26" i="42"/>
  <c r="Q26" i="42"/>
  <c r="J22" i="42"/>
  <c r="C22" i="42"/>
  <c r="N15" i="42"/>
  <c r="K15" i="42"/>
  <c r="G15" i="42"/>
  <c r="D15" i="42"/>
  <c r="V14" i="42"/>
  <c r="T14" i="42"/>
  <c r="X14" i="42" s="1"/>
  <c r="N14" i="42"/>
  <c r="T13" i="42"/>
  <c r="X13" i="42" s="1"/>
  <c r="Q13" i="42"/>
  <c r="N13" i="42"/>
  <c r="V12" i="42"/>
  <c r="T12" i="42"/>
  <c r="X12" i="42" s="1"/>
  <c r="Q12" i="42"/>
  <c r="V11" i="42"/>
  <c r="T11" i="42"/>
  <c r="X11" i="42" s="1"/>
  <c r="Q11" i="42"/>
  <c r="T10" i="42"/>
  <c r="X10" i="42" s="1"/>
  <c r="Q10" i="42"/>
  <c r="X9" i="42"/>
  <c r="V9" i="42"/>
  <c r="T9" i="42"/>
  <c r="Q9" i="42"/>
  <c r="J5" i="42"/>
  <c r="C5" i="42"/>
  <c r="J4" i="42"/>
  <c r="C4" i="42"/>
  <c r="H32" i="41"/>
  <c r="D32" i="41"/>
  <c r="K32" i="41" s="1"/>
  <c r="M32" i="41" s="1"/>
  <c r="M31" i="41"/>
  <c r="H31" i="41"/>
  <c r="D31" i="41"/>
  <c r="K31" i="41" s="1"/>
  <c r="K30" i="41"/>
  <c r="M30" i="41" s="1"/>
  <c r="H30" i="41"/>
  <c r="D30" i="41"/>
  <c r="M29" i="41"/>
  <c r="H29" i="41"/>
  <c r="D29" i="41"/>
  <c r="K29" i="41" s="1"/>
  <c r="H28" i="41"/>
  <c r="K28" i="41" s="1"/>
  <c r="M28" i="41" s="1"/>
  <c r="D28" i="41"/>
  <c r="H27" i="41"/>
  <c r="H33" i="41" s="1"/>
  <c r="H34" i="41" s="1"/>
  <c r="D27" i="41"/>
  <c r="G24" i="41"/>
  <c r="C24" i="41"/>
  <c r="D17" i="41"/>
  <c r="D16" i="41"/>
  <c r="K15" i="41"/>
  <c r="M15" i="41" s="1"/>
  <c r="H15" i="41"/>
  <c r="K14" i="41"/>
  <c r="M14" i="41" s="1"/>
  <c r="H14" i="41"/>
  <c r="D14" i="41"/>
  <c r="H13" i="41"/>
  <c r="K13" i="41" s="1"/>
  <c r="M13" i="41" s="1"/>
  <c r="D13" i="41"/>
  <c r="K12" i="41"/>
  <c r="M12" i="41" s="1"/>
  <c r="H12" i="41"/>
  <c r="D12" i="41"/>
  <c r="K11" i="41"/>
  <c r="M11" i="41" s="1"/>
  <c r="H11" i="41"/>
  <c r="D11" i="41"/>
  <c r="K10" i="41"/>
  <c r="H10" i="41"/>
  <c r="D10" i="41"/>
  <c r="G7" i="41"/>
  <c r="C7" i="41"/>
  <c r="M31" i="40"/>
  <c r="H31" i="40"/>
  <c r="D31" i="40"/>
  <c r="K31" i="40" s="1"/>
  <c r="K30" i="40"/>
  <c r="M30" i="40" s="1"/>
  <c r="K29" i="40"/>
  <c r="M29" i="40" s="1"/>
  <c r="K28" i="40"/>
  <c r="M28" i="40" s="1"/>
  <c r="K27" i="40"/>
  <c r="M27" i="40" s="1"/>
  <c r="G24" i="40"/>
  <c r="C24" i="40"/>
  <c r="H14" i="40"/>
  <c r="D14" i="40"/>
  <c r="K14" i="40" s="1"/>
  <c r="M14" i="40" s="1"/>
  <c r="K13" i="40"/>
  <c r="M13" i="40" s="1"/>
  <c r="K12" i="40"/>
  <c r="M12" i="40" s="1"/>
  <c r="M11" i="40"/>
  <c r="K11" i="40"/>
  <c r="K10" i="40"/>
  <c r="M10" i="40" s="1"/>
  <c r="G7" i="40"/>
  <c r="C7" i="40"/>
  <c r="Q31" i="39"/>
  <c r="V31" i="39" s="1"/>
  <c r="N31" i="39"/>
  <c r="K31" i="39"/>
  <c r="G31" i="39"/>
  <c r="D31" i="39"/>
  <c r="X30" i="39"/>
  <c r="V30" i="39"/>
  <c r="T30" i="39"/>
  <c r="Q30" i="39"/>
  <c r="AC29" i="39"/>
  <c r="AB29" i="39"/>
  <c r="X29" i="39"/>
  <c r="T29" i="39"/>
  <c r="Q29" i="39"/>
  <c r="V29" i="39" s="1"/>
  <c r="AB28" i="39"/>
  <c r="T28" i="39"/>
  <c r="X28" i="39" s="1"/>
  <c r="Q28" i="39"/>
  <c r="V28" i="39" s="1"/>
  <c r="AB27" i="39"/>
  <c r="V27" i="39"/>
  <c r="T27" i="39"/>
  <c r="X27" i="39" s="1"/>
  <c r="Q27" i="39"/>
  <c r="J23" i="39"/>
  <c r="C23" i="39"/>
  <c r="T13" i="39"/>
  <c r="X13" i="39" s="1"/>
  <c r="N13" i="39"/>
  <c r="K13" i="39"/>
  <c r="G13" i="39"/>
  <c r="D13" i="39"/>
  <c r="AB12" i="39"/>
  <c r="X12" i="39"/>
  <c r="V12" i="39"/>
  <c r="T12" i="39"/>
  <c r="Q12" i="39"/>
  <c r="AC11" i="39"/>
  <c r="AB11" i="39"/>
  <c r="T11" i="39"/>
  <c r="X11" i="39" s="1"/>
  <c r="Q11" i="39"/>
  <c r="V11" i="39" s="1"/>
  <c r="X10" i="39"/>
  <c r="V10" i="39"/>
  <c r="T10" i="39"/>
  <c r="Q10" i="39"/>
  <c r="AB9" i="39"/>
  <c r="V9" i="39"/>
  <c r="T9" i="39"/>
  <c r="X9" i="39" s="1"/>
  <c r="Q9" i="39"/>
  <c r="Q13" i="39" s="1"/>
  <c r="V13" i="39" s="1"/>
  <c r="J5" i="39"/>
  <c r="C5" i="39"/>
  <c r="J4" i="39"/>
  <c r="C4" i="39"/>
  <c r="J39" i="38"/>
  <c r="O39" i="38" s="1"/>
  <c r="Q39" i="38" s="1"/>
  <c r="J38" i="38"/>
  <c r="AC31" i="39" s="1"/>
  <c r="J37" i="38"/>
  <c r="AC30" i="39" s="1"/>
  <c r="D37" i="38"/>
  <c r="J36" i="38"/>
  <c r="D36" i="38"/>
  <c r="Q35" i="38"/>
  <c r="O35" i="38"/>
  <c r="J35" i="38"/>
  <c r="AC28" i="39" s="1"/>
  <c r="D35" i="38"/>
  <c r="O34" i="38"/>
  <c r="Q34" i="38" s="1"/>
  <c r="L34" i="38"/>
  <c r="J34" i="38"/>
  <c r="AC27" i="39" s="1"/>
  <c r="D34" i="38"/>
  <c r="I29" i="38"/>
  <c r="C29" i="38"/>
  <c r="Q19" i="38"/>
  <c r="J15" i="38"/>
  <c r="D15" i="38"/>
  <c r="O15" i="38" s="1"/>
  <c r="Q15" i="38" s="1"/>
  <c r="J13" i="38"/>
  <c r="D13" i="38"/>
  <c r="O12" i="38"/>
  <c r="Q12" i="38" s="1"/>
  <c r="J12" i="38"/>
  <c r="D12" i="38"/>
  <c r="J11" i="38"/>
  <c r="D11" i="38"/>
  <c r="AB10" i="39" s="1"/>
  <c r="J10" i="38"/>
  <c r="D10" i="38"/>
  <c r="I5" i="38"/>
  <c r="C5" i="38"/>
  <c r="D48" i="37"/>
  <c r="D46" i="37"/>
  <c r="K44" i="37"/>
  <c r="M44" i="37" s="1"/>
  <c r="H44" i="37"/>
  <c r="D44" i="37"/>
  <c r="K42" i="37"/>
  <c r="M42" i="37" s="1"/>
  <c r="H42" i="37"/>
  <c r="D42" i="37"/>
  <c r="D41" i="37"/>
  <c r="D43" i="37" s="1"/>
  <c r="H39" i="37"/>
  <c r="H41" i="37" s="1"/>
  <c r="H43" i="37" s="1"/>
  <c r="H45" i="37" s="1"/>
  <c r="K38" i="37"/>
  <c r="M38" i="37" s="1"/>
  <c r="H38" i="37"/>
  <c r="D38" i="37"/>
  <c r="H37" i="37"/>
  <c r="K37" i="37" s="1"/>
  <c r="M37" i="37" s="1"/>
  <c r="D37" i="37"/>
  <c r="D39" i="37" s="1"/>
  <c r="K39" i="37" s="1"/>
  <c r="G35" i="37"/>
  <c r="C35" i="37"/>
  <c r="G34" i="37"/>
  <c r="C34" i="37"/>
  <c r="A22" i="37"/>
  <c r="D21" i="37"/>
  <c r="A21" i="37"/>
  <c r="A20" i="37"/>
  <c r="D19" i="37"/>
  <c r="A19" i="37"/>
  <c r="M17" i="37"/>
  <c r="H17" i="37"/>
  <c r="D17" i="37"/>
  <c r="K17" i="37" s="1"/>
  <c r="H15" i="37"/>
  <c r="D15" i="37"/>
  <c r="K15" i="37" s="1"/>
  <c r="M15" i="37" s="1"/>
  <c r="H13" i="37"/>
  <c r="K13" i="37" s="1"/>
  <c r="M13" i="37" s="1"/>
  <c r="D13" i="37"/>
  <c r="K11" i="37"/>
  <c r="M11" i="37" s="1"/>
  <c r="H11" i="37"/>
  <c r="D11" i="37"/>
  <c r="D10" i="37"/>
  <c r="D12" i="37" s="1"/>
  <c r="D14" i="37" s="1"/>
  <c r="G8" i="37"/>
  <c r="C8" i="37"/>
  <c r="G7" i="37"/>
  <c r="C7" i="37"/>
  <c r="G7" i="32"/>
  <c r="D7" i="32"/>
  <c r="F3" i="32"/>
  <c r="C3" i="32"/>
  <c r="G13" i="31"/>
  <c r="G12" i="31"/>
  <c r="N11" i="31"/>
  <c r="K11" i="31"/>
  <c r="G11" i="31"/>
  <c r="D11" i="31"/>
  <c r="N10" i="31"/>
  <c r="N12" i="31" s="1"/>
  <c r="G10" i="31"/>
  <c r="N9" i="31"/>
  <c r="K9" i="31"/>
  <c r="G9" i="31"/>
  <c r="D9" i="31"/>
  <c r="N8" i="31"/>
  <c r="K8" i="31"/>
  <c r="K10" i="31" s="1"/>
  <c r="K12" i="31" s="1"/>
  <c r="G8" i="31"/>
  <c r="D8" i="31"/>
  <c r="D10" i="31" s="1"/>
  <c r="D12" i="31" s="1"/>
  <c r="D13" i="31" s="1"/>
  <c r="M6" i="31"/>
  <c r="J6" i="31"/>
  <c r="F6" i="31"/>
  <c r="C6" i="31"/>
  <c r="N14" i="30"/>
  <c r="K14" i="30"/>
  <c r="G14" i="30"/>
  <c r="D14" i="30"/>
  <c r="K13" i="30"/>
  <c r="K15" i="30" s="1"/>
  <c r="N12" i="30"/>
  <c r="K12" i="30"/>
  <c r="N11" i="30"/>
  <c r="K11" i="30"/>
  <c r="G11" i="30"/>
  <c r="D11" i="30"/>
  <c r="N10" i="30"/>
  <c r="K10" i="30"/>
  <c r="G10" i="30"/>
  <c r="D10" i="30"/>
  <c r="N9" i="30"/>
  <c r="K9" i="30"/>
  <c r="G9" i="30"/>
  <c r="D9" i="30"/>
  <c r="N8" i="30"/>
  <c r="N13" i="30" s="1"/>
  <c r="N15" i="30" s="1"/>
  <c r="K8" i="30"/>
  <c r="G8" i="30"/>
  <c r="G13" i="30" s="1"/>
  <c r="G15" i="30" s="1"/>
  <c r="G16" i="30" s="1"/>
  <c r="D8" i="30"/>
  <c r="M6" i="30"/>
  <c r="J6" i="30"/>
  <c r="F6" i="30"/>
  <c r="C6" i="30"/>
  <c r="M11" i="29"/>
  <c r="J11" i="29"/>
  <c r="G11" i="29"/>
  <c r="D11" i="29"/>
  <c r="M7" i="29"/>
  <c r="J7" i="29"/>
  <c r="G7" i="29"/>
  <c r="D7" i="29"/>
  <c r="I3" i="29"/>
  <c r="C3" i="29"/>
  <c r="P14" i="28"/>
  <c r="M14" i="28"/>
  <c r="J14" i="28"/>
  <c r="G14" i="28"/>
  <c r="D14" i="28"/>
  <c r="A11" i="28"/>
  <c r="S6" i="28"/>
  <c r="P6" i="28"/>
  <c r="M6" i="28"/>
  <c r="J6" i="28"/>
  <c r="G6" i="28"/>
  <c r="D6" i="28"/>
  <c r="A3" i="28"/>
  <c r="D44" i="27"/>
  <c r="G43" i="27"/>
  <c r="G42" i="27"/>
  <c r="D42" i="27"/>
  <c r="G41" i="27"/>
  <c r="G40" i="27"/>
  <c r="A35" i="27"/>
  <c r="G25" i="27"/>
  <c r="D25" i="27"/>
  <c r="D24" i="27"/>
  <c r="D26" i="27" s="1"/>
  <c r="A24" i="27"/>
  <c r="G19" i="27"/>
  <c r="G18" i="27"/>
  <c r="N16" i="27"/>
  <c r="K16" i="27"/>
  <c r="G16" i="27"/>
  <c r="G11" i="27"/>
  <c r="G10" i="27"/>
  <c r="D10" i="27"/>
  <c r="G9" i="27"/>
  <c r="D9" i="27"/>
  <c r="A9" i="27"/>
  <c r="M6" i="27"/>
  <c r="J6" i="27"/>
  <c r="F6" i="27"/>
  <c r="C6" i="27"/>
  <c r="J15" i="26"/>
  <c r="G15" i="26"/>
  <c r="D15" i="26"/>
  <c r="M14" i="26"/>
  <c r="M15" i="26" s="1"/>
  <c r="A12" i="26"/>
  <c r="M11" i="26"/>
  <c r="J11" i="26"/>
  <c r="G11" i="26"/>
  <c r="D11" i="26"/>
  <c r="M10" i="26"/>
  <c r="A8" i="26"/>
  <c r="M32" i="25"/>
  <c r="G32" i="25"/>
  <c r="M31" i="25"/>
  <c r="G31" i="25"/>
  <c r="M30" i="25"/>
  <c r="G30" i="25"/>
  <c r="M26" i="25"/>
  <c r="J26" i="25"/>
  <c r="G26" i="25"/>
  <c r="D26" i="25"/>
  <c r="M25" i="25"/>
  <c r="M24" i="25"/>
  <c r="M23" i="25"/>
  <c r="L21" i="25"/>
  <c r="I21" i="25"/>
  <c r="F21" i="25"/>
  <c r="C21" i="25"/>
  <c r="F4" i="25"/>
  <c r="C4" i="25"/>
  <c r="C10" i="22"/>
  <c r="A10" i="22"/>
  <c r="A7" i="22"/>
  <c r="N10" i="67"/>
  <c r="K10" i="67"/>
  <c r="G10" i="67"/>
  <c r="D10" i="67"/>
  <c r="M7" i="67"/>
  <c r="J7" i="67"/>
  <c r="F7" i="67"/>
  <c r="C7" i="67"/>
  <c r="M6" i="67"/>
  <c r="J6" i="67"/>
  <c r="F6" i="67"/>
  <c r="C6" i="67"/>
  <c r="N10" i="20"/>
  <c r="K10" i="20"/>
  <c r="G10" i="20"/>
  <c r="D10" i="20"/>
  <c r="M7" i="20"/>
  <c r="J7" i="20"/>
  <c r="F7" i="20"/>
  <c r="C7" i="20"/>
  <c r="M6" i="20"/>
  <c r="J6" i="20"/>
  <c r="F6" i="20"/>
  <c r="C6" i="20"/>
  <c r="N11" i="19"/>
  <c r="K11" i="19"/>
  <c r="G11" i="19"/>
  <c r="D11" i="19"/>
  <c r="M8" i="19"/>
  <c r="J8" i="19"/>
  <c r="F8" i="19"/>
  <c r="C8" i="19"/>
  <c r="M7" i="19"/>
  <c r="J7" i="19"/>
  <c r="F7" i="19"/>
  <c r="C7" i="19"/>
  <c r="N14" i="17"/>
  <c r="K14" i="17"/>
  <c r="G14" i="17"/>
  <c r="D14" i="17"/>
  <c r="N10" i="17"/>
  <c r="N15" i="17" s="1"/>
  <c r="K10" i="17"/>
  <c r="K15" i="17" s="1"/>
  <c r="G10" i="17"/>
  <c r="G15" i="17" s="1"/>
  <c r="D10" i="17"/>
  <c r="D15" i="17" s="1"/>
  <c r="M5" i="17"/>
  <c r="J5" i="17"/>
  <c r="F5" i="17"/>
  <c r="C5" i="17"/>
  <c r="J4" i="17"/>
  <c r="C4" i="17"/>
  <c r="D22" i="16"/>
  <c r="D21" i="16"/>
  <c r="D16" i="16"/>
  <c r="D19" i="16" s="1"/>
  <c r="A6" i="16"/>
  <c r="D5" i="16"/>
  <c r="D6" i="16" s="1"/>
  <c r="D7" i="16" s="1"/>
  <c r="D4" i="16"/>
  <c r="A3" i="16"/>
  <c r="A8" i="15"/>
  <c r="A7" i="15"/>
  <c r="A5" i="15"/>
  <c r="AF9" i="14"/>
  <c r="AC9" i="14"/>
  <c r="R9" i="14"/>
  <c r="AL9" i="14" s="1"/>
  <c r="O9" i="14"/>
  <c r="AI9" i="14" s="1"/>
  <c r="I9" i="14"/>
  <c r="F9" i="14"/>
  <c r="Z9" i="14" s="1"/>
  <c r="U8" i="14"/>
  <c r="L8" i="14"/>
  <c r="U7" i="14"/>
  <c r="U9" i="14" s="1"/>
  <c r="AO9" i="14" s="1"/>
  <c r="L7" i="14"/>
  <c r="L9" i="14" s="1"/>
  <c r="AH4" i="14"/>
  <c r="Y4" i="14"/>
  <c r="N4" i="14"/>
  <c r="E4" i="14"/>
  <c r="D5" i="13"/>
  <c r="D9" i="36"/>
  <c r="A7" i="36"/>
  <c r="A6" i="36"/>
  <c r="A4" i="36"/>
  <c r="D11" i="12"/>
  <c r="D9" i="12"/>
  <c r="A7" i="12"/>
  <c r="A6" i="12"/>
  <c r="A4" i="12"/>
  <c r="D8" i="10"/>
  <c r="D7" i="10"/>
  <c r="F6" i="10"/>
  <c r="C6" i="10"/>
  <c r="F5" i="10"/>
  <c r="C5" i="10"/>
  <c r="T13" i="9"/>
  <c r="Q13" i="9"/>
  <c r="Q14" i="9" s="1"/>
  <c r="Z12" i="9"/>
  <c r="W12" i="9"/>
  <c r="T12" i="9"/>
  <c r="Q12" i="9"/>
  <c r="M12" i="9"/>
  <c r="J12" i="9"/>
  <c r="G12" i="9"/>
  <c r="D12" i="9"/>
  <c r="Z11" i="9"/>
  <c r="W11" i="9"/>
  <c r="T11" i="9"/>
  <c r="Q11" i="9"/>
  <c r="M11" i="9"/>
  <c r="J11" i="9"/>
  <c r="G11" i="9"/>
  <c r="D11" i="9"/>
  <c r="Z10" i="9"/>
  <c r="W10" i="9"/>
  <c r="T10" i="9"/>
  <c r="Q10" i="9"/>
  <c r="M10" i="9"/>
  <c r="J10" i="9"/>
  <c r="G10" i="9"/>
  <c r="D10" i="9"/>
  <c r="Z9" i="9"/>
  <c r="Z13" i="9" s="1"/>
  <c r="W9" i="9"/>
  <c r="W13" i="9" s="1"/>
  <c r="W14" i="9" s="1"/>
  <c r="T9" i="9"/>
  <c r="Q9" i="9"/>
  <c r="M9" i="9"/>
  <c r="M13" i="9" s="1"/>
  <c r="J9" i="9"/>
  <c r="J13" i="9" s="1"/>
  <c r="G9" i="9"/>
  <c r="G13" i="9" s="1"/>
  <c r="D9" i="9"/>
  <c r="D13" i="9" s="1"/>
  <c r="D14" i="9" s="1"/>
  <c r="V5" i="9"/>
  <c r="P5" i="9"/>
  <c r="I5" i="9"/>
  <c r="C5" i="9"/>
  <c r="P4" i="9"/>
  <c r="C4" i="9"/>
  <c r="M10" i="7"/>
  <c r="J10" i="7"/>
  <c r="F10" i="7"/>
  <c r="C10" i="7"/>
  <c r="L7" i="7"/>
  <c r="I7" i="7"/>
  <c r="E7" i="7"/>
  <c r="B7" i="7"/>
  <c r="L6" i="7"/>
  <c r="I6" i="7"/>
  <c r="E6" i="7"/>
  <c r="B6" i="7"/>
  <c r="H57" i="6"/>
  <c r="H56" i="6"/>
  <c r="D56" i="6"/>
  <c r="H55" i="6"/>
  <c r="D55" i="6"/>
  <c r="H40" i="6"/>
  <c r="I12" i="48" s="1"/>
  <c r="D40" i="6"/>
  <c r="F12" i="48" s="1"/>
  <c r="H32" i="6"/>
  <c r="I11" i="48" s="1"/>
  <c r="D32" i="6"/>
  <c r="H20" i="6"/>
  <c r="G7" i="6"/>
  <c r="C7" i="6"/>
  <c r="G6" i="6"/>
  <c r="C6" i="6"/>
  <c r="G32" i="5"/>
  <c r="D32" i="5"/>
  <c r="A32" i="5"/>
  <c r="J31" i="5"/>
  <c r="J30" i="5"/>
  <c r="J29" i="5"/>
  <c r="J28" i="5"/>
  <c r="J27" i="5"/>
  <c r="J25" i="5"/>
  <c r="J32" i="5" s="1"/>
  <c r="A25" i="5"/>
  <c r="G13" i="5"/>
  <c r="D13" i="5"/>
  <c r="A13" i="5"/>
  <c r="J12" i="5"/>
  <c r="J11" i="5"/>
  <c r="J10" i="5"/>
  <c r="J8" i="5"/>
  <c r="A8" i="5"/>
  <c r="A18" i="57"/>
  <c r="J17" i="57"/>
  <c r="J16" i="57"/>
  <c r="J15" i="57"/>
  <c r="G13" i="57"/>
  <c r="G18" i="57" s="1"/>
  <c r="D13" i="57"/>
  <c r="D18" i="57" s="1"/>
  <c r="J12" i="57"/>
  <c r="J11" i="57"/>
  <c r="J10" i="57"/>
  <c r="J8" i="57"/>
  <c r="J13" i="57" s="1"/>
  <c r="A8" i="57"/>
  <c r="AF26" i="56"/>
  <c r="W26" i="56"/>
  <c r="T26" i="56"/>
  <c r="D26" i="56"/>
  <c r="AC25" i="56"/>
  <c r="AC26" i="56" s="1"/>
  <c r="Z25" i="56"/>
  <c r="Z26" i="56" s="1"/>
  <c r="W25" i="56"/>
  <c r="P25" i="56"/>
  <c r="P26" i="56" s="1"/>
  <c r="H25" i="56"/>
  <c r="H26" i="56" s="1"/>
  <c r="F25" i="56"/>
  <c r="AI23" i="56"/>
  <c r="AI22" i="56"/>
  <c r="AI21" i="56"/>
  <c r="AI20" i="56"/>
  <c r="AI19" i="56"/>
  <c r="AI18" i="56"/>
  <c r="AI17" i="56"/>
  <c r="AI16" i="56"/>
  <c r="AI15" i="56"/>
  <c r="AI14" i="56"/>
  <c r="AI13" i="56"/>
  <c r="AI12" i="56"/>
  <c r="AF11" i="56"/>
  <c r="AF25" i="56" s="1"/>
  <c r="AC11" i="56"/>
  <c r="Z11" i="56"/>
  <c r="W11" i="56"/>
  <c r="T11" i="56"/>
  <c r="T25" i="56" s="1"/>
  <c r="R11" i="56"/>
  <c r="R25" i="56" s="1"/>
  <c r="P11" i="56"/>
  <c r="N11" i="56"/>
  <c r="N25" i="56" s="1"/>
  <c r="L11" i="56"/>
  <c r="L25" i="56" s="1"/>
  <c r="L26" i="56" s="1"/>
  <c r="J11" i="56"/>
  <c r="J25" i="56" s="1"/>
  <c r="H11" i="56"/>
  <c r="F11" i="56"/>
  <c r="D11" i="56"/>
  <c r="D25" i="56" s="1"/>
  <c r="AI10" i="56"/>
  <c r="AI9" i="56"/>
  <c r="AI8" i="56"/>
  <c r="AI11" i="56" s="1"/>
  <c r="AI25" i="56" s="1"/>
  <c r="AI26" i="56" s="1"/>
  <c r="AI7" i="56"/>
  <c r="AI6" i="56"/>
  <c r="AI5" i="56"/>
  <c r="G13" i="66"/>
  <c r="G10" i="66"/>
  <c r="D10" i="66"/>
  <c r="G8" i="66"/>
  <c r="G14" i="66" s="1"/>
  <c r="C14" i="53"/>
  <c r="C13" i="53"/>
  <c r="C12" i="53"/>
  <c r="C11" i="53"/>
  <c r="C7" i="53"/>
  <c r="D24" i="4"/>
  <c r="D23" i="4"/>
  <c r="G21" i="4"/>
  <c r="G24" i="4" s="1"/>
  <c r="D21" i="4"/>
  <c r="D17" i="4"/>
  <c r="A15" i="4"/>
  <c r="G12" i="4"/>
  <c r="D12" i="4"/>
  <c r="K11" i="4"/>
  <c r="G9" i="4"/>
  <c r="M7" i="4"/>
  <c r="J7" i="4"/>
  <c r="F7" i="4"/>
  <c r="C7" i="4"/>
  <c r="M6" i="4"/>
  <c r="J6" i="4"/>
  <c r="F6" i="4"/>
  <c r="C6" i="4"/>
  <c r="N25" i="55"/>
  <c r="K25" i="55"/>
  <c r="G25" i="55"/>
  <c r="D25" i="55"/>
  <c r="G16" i="55"/>
  <c r="G26" i="55" s="1"/>
  <c r="G28" i="55" s="1"/>
  <c r="G30" i="55" s="1"/>
  <c r="D16" i="55"/>
  <c r="D26" i="55" s="1"/>
  <c r="D28" i="55" s="1"/>
  <c r="D30" i="55" s="1"/>
  <c r="N14" i="55"/>
  <c r="N16" i="55" s="1"/>
  <c r="N26" i="55" s="1"/>
  <c r="N28" i="55" s="1"/>
  <c r="N30" i="55" s="1"/>
  <c r="K14" i="55"/>
  <c r="K16" i="55" s="1"/>
  <c r="G14" i="55"/>
  <c r="D14" i="55"/>
  <c r="M7" i="55"/>
  <c r="J7" i="55"/>
  <c r="F7" i="55"/>
  <c r="C7" i="55"/>
  <c r="M6" i="55"/>
  <c r="J6" i="55"/>
  <c r="F6" i="55"/>
  <c r="C6" i="55"/>
  <c r="G41" i="54"/>
  <c r="G42" i="54" s="1"/>
  <c r="D41" i="54"/>
  <c r="D42" i="54" s="1"/>
  <c r="G31" i="54"/>
  <c r="D31" i="54"/>
  <c r="A26" i="54"/>
  <c r="A25" i="54"/>
  <c r="A23" i="54"/>
  <c r="G19" i="54"/>
  <c r="D19" i="54"/>
  <c r="A18" i="54"/>
  <c r="A11" i="54"/>
  <c r="A10" i="54"/>
  <c r="A9" i="54"/>
  <c r="A7" i="54"/>
  <c r="F5" i="54"/>
  <c r="C5" i="54"/>
  <c r="C4" i="54"/>
  <c r="D51" i="2"/>
  <c r="J47" i="2"/>
  <c r="J49" i="2" s="1"/>
  <c r="G47" i="2"/>
  <c r="G49" i="2" s="1"/>
  <c r="D47" i="2"/>
  <c r="D49" i="2" s="1"/>
  <c r="G33" i="2"/>
  <c r="D33" i="2"/>
  <c r="D50" i="2" s="1"/>
  <c r="J32" i="2"/>
  <c r="J31" i="2"/>
  <c r="J30" i="2"/>
  <c r="J29" i="2"/>
  <c r="J28" i="2"/>
  <c r="J27" i="2"/>
  <c r="J26" i="2"/>
  <c r="J25" i="2"/>
  <c r="J24" i="2"/>
  <c r="G20" i="2"/>
  <c r="D20" i="2"/>
  <c r="J19" i="2"/>
  <c r="J18" i="2"/>
  <c r="J17" i="2"/>
  <c r="J16" i="2"/>
  <c r="J15" i="2"/>
  <c r="J14" i="2"/>
  <c r="J13" i="2"/>
  <c r="J12" i="2"/>
  <c r="J11" i="2"/>
  <c r="J10" i="2"/>
  <c r="J9" i="2"/>
  <c r="J8" i="2"/>
  <c r="J7" i="2"/>
  <c r="F5" i="2"/>
  <c r="C5" i="2"/>
  <c r="C4" i="2"/>
  <c r="G19" i="72" l="1"/>
  <c r="K9" i="63"/>
  <c r="M39" i="37"/>
  <c r="K41" i="37"/>
  <c r="M41" i="37" s="1"/>
  <c r="K26" i="55"/>
  <c r="K28" i="55" s="1"/>
  <c r="K30" i="55" s="1"/>
  <c r="J18" i="57"/>
  <c r="D31" i="27"/>
  <c r="D35" i="27"/>
  <c r="D37" i="27" s="1"/>
  <c r="D46" i="27" s="1"/>
  <c r="G34" i="59"/>
  <c r="G32" i="59"/>
  <c r="G32" i="3"/>
  <c r="D9" i="6"/>
  <c r="D28" i="6" s="1"/>
  <c r="D38" i="50"/>
  <c r="D46" i="50" s="1"/>
  <c r="D47" i="50" s="1"/>
  <c r="G34" i="3"/>
  <c r="G15" i="4" s="1"/>
  <c r="G18" i="4" s="1"/>
  <c r="G10" i="50"/>
  <c r="D45" i="37"/>
  <c r="K43" i="37"/>
  <c r="M43" i="37" s="1"/>
  <c r="N13" i="31"/>
  <c r="G22" i="47"/>
  <c r="J14" i="9"/>
  <c r="AC9" i="39"/>
  <c r="O10" i="38"/>
  <c r="Q10" i="38" s="1"/>
  <c r="D22" i="47"/>
  <c r="O37" i="38"/>
  <c r="Q37" i="38" s="1"/>
  <c r="AB30" i="39"/>
  <c r="F37" i="38"/>
  <c r="K16" i="41"/>
  <c r="M10" i="41"/>
  <c r="Q15" i="42"/>
  <c r="V15" i="42" s="1"/>
  <c r="V10" i="42"/>
  <c r="D18" i="50"/>
  <c r="D11" i="70"/>
  <c r="D11" i="51"/>
  <c r="D12" i="51"/>
  <c r="R12" i="51" s="1"/>
  <c r="D12" i="70"/>
  <c r="D14" i="61"/>
  <c r="B135" i="35"/>
  <c r="C26" i="35" s="1"/>
  <c r="G50" i="2"/>
  <c r="A5" i="36"/>
  <c r="G44" i="27"/>
  <c r="D16" i="37"/>
  <c r="F11" i="38"/>
  <c r="D38" i="38"/>
  <c r="L35" i="38"/>
  <c r="H37" i="46"/>
  <c r="H38" i="46" s="1"/>
  <c r="D37" i="46"/>
  <c r="D13" i="51"/>
  <c r="R13" i="51" s="1"/>
  <c r="P21" i="61"/>
  <c r="D8" i="66"/>
  <c r="D14" i="66" s="1"/>
  <c r="H10" i="37"/>
  <c r="AC10" i="39"/>
  <c r="AC12" i="39"/>
  <c r="O13" i="38"/>
  <c r="Q13" i="38" s="1"/>
  <c r="L37" i="38"/>
  <c r="L38" i="38" s="1"/>
  <c r="H16" i="41"/>
  <c r="H17" i="41" s="1"/>
  <c r="L26" i="45"/>
  <c r="D16" i="46"/>
  <c r="D21" i="47"/>
  <c r="D26" i="59"/>
  <c r="D28" i="59" s="1"/>
  <c r="D30" i="59" s="1"/>
  <c r="A5" i="12"/>
  <c r="D31" i="72"/>
  <c r="A3" i="12"/>
  <c r="A3" i="36"/>
  <c r="D57" i="6"/>
  <c r="T15" i="42"/>
  <c r="X15" i="42" s="1"/>
  <c r="N16" i="3"/>
  <c r="N26" i="3" s="1"/>
  <c r="N28" i="3" s="1"/>
  <c r="N30" i="3" s="1"/>
  <c r="N48" i="50"/>
  <c r="C132" i="35"/>
  <c r="D17" i="35" s="1"/>
  <c r="D32" i="39"/>
  <c r="J40" i="38"/>
  <c r="J45" i="38" s="1"/>
  <c r="O11" i="38"/>
  <c r="Q11" i="38" s="1"/>
  <c r="D15" i="61"/>
  <c r="D13" i="30"/>
  <c r="D15" i="30" s="1"/>
  <c r="D16" i="30" s="1"/>
  <c r="D14" i="38"/>
  <c r="O36" i="38"/>
  <c r="Q36" i="38" s="1"/>
  <c r="F36" i="38"/>
  <c r="T31" i="39"/>
  <c r="X31" i="39" s="1"/>
  <c r="K16" i="3"/>
  <c r="K26" i="3" s="1"/>
  <c r="K28" i="3" s="1"/>
  <c r="K30" i="3" s="1"/>
  <c r="K48" i="50"/>
  <c r="K47" i="50" s="1"/>
  <c r="C6" i="53"/>
  <c r="J13" i="5"/>
  <c r="A4" i="15"/>
  <c r="J14" i="38"/>
  <c r="L36" i="38"/>
  <c r="K27" i="41"/>
  <c r="D33" i="41"/>
  <c r="D34" i="41" s="1"/>
  <c r="Q32" i="42"/>
  <c r="V32" i="42" s="1"/>
  <c r="V26" i="42"/>
  <c r="N20" i="50"/>
  <c r="D29" i="72"/>
  <c r="D32" i="72" s="1"/>
  <c r="G28" i="72"/>
  <c r="G29" i="72" s="1"/>
  <c r="J12" i="45"/>
  <c r="L12" i="45" s="1"/>
  <c r="B46" i="35"/>
  <c r="P19" i="70"/>
  <c r="P20" i="70" s="1"/>
  <c r="T32" i="42"/>
  <c r="X32" i="42" s="1"/>
  <c r="X26" i="42"/>
  <c r="K32" i="39"/>
  <c r="D30" i="35"/>
  <c r="D93" i="35"/>
  <c r="D97" i="35"/>
  <c r="D101" i="35"/>
  <c r="H116" i="35"/>
  <c r="H117" i="35"/>
  <c r="H118" i="35"/>
  <c r="H119" i="35"/>
  <c r="H120" i="35"/>
  <c r="H122" i="35"/>
  <c r="H123" i="35"/>
  <c r="H124" i="35"/>
  <c r="H125" i="35"/>
  <c r="H126" i="35"/>
  <c r="H127" i="35"/>
  <c r="C134" i="35" s="1"/>
  <c r="S15" i="71"/>
  <c r="E9" i="35"/>
  <c r="D22" i="35"/>
  <c r="M6" i="72"/>
  <c r="D18" i="35"/>
  <c r="E24" i="35"/>
  <c r="C116" i="35"/>
  <c r="C117" i="35"/>
  <c r="C118" i="35"/>
  <c r="C119" i="35"/>
  <c r="C120" i="35"/>
  <c r="C121" i="35"/>
  <c r="C122" i="35"/>
  <c r="C123" i="35"/>
  <c r="C124" i="35"/>
  <c r="K8" i="70"/>
  <c r="L28" i="71"/>
  <c r="O14" i="38" l="1"/>
  <c r="Q14" i="38" s="1"/>
  <c r="F10" i="38"/>
  <c r="D16" i="38"/>
  <c r="AB13" i="39"/>
  <c r="F10" i="49"/>
  <c r="F10" i="48"/>
  <c r="F14" i="48" s="1"/>
  <c r="D42" i="6"/>
  <c r="D45" i="6" s="1"/>
  <c r="D14" i="39"/>
  <c r="B21" i="35"/>
  <c r="D32" i="35" s="1"/>
  <c r="C21" i="42"/>
  <c r="D20" i="35"/>
  <c r="C17" i="44"/>
  <c r="C16" i="43"/>
  <c r="C20" i="35"/>
  <c r="B20" i="35"/>
  <c r="I4" i="9"/>
  <c r="C22" i="39"/>
  <c r="M4" i="17"/>
  <c r="D21" i="35"/>
  <c r="J21" i="42"/>
  <c r="J22" i="39"/>
  <c r="V4" i="9"/>
  <c r="C21" i="35"/>
  <c r="F4" i="17"/>
  <c r="F12" i="38"/>
  <c r="D18" i="37"/>
  <c r="D20" i="37" s="1"/>
  <c r="D22" i="37" s="1"/>
  <c r="D18" i="51"/>
  <c r="G24" i="27"/>
  <c r="G26" i="27" s="1"/>
  <c r="K16" i="30"/>
  <c r="E6" i="53"/>
  <c r="E8" i="53" s="1"/>
  <c r="C8" i="53"/>
  <c r="E7" i="53" s="1"/>
  <c r="N11" i="72"/>
  <c r="H9" i="6"/>
  <c r="H28" i="6" s="1"/>
  <c r="N10" i="50"/>
  <c r="N11" i="27"/>
  <c r="N9" i="4"/>
  <c r="N12" i="4" s="1"/>
  <c r="N38" i="50"/>
  <c r="N46" i="50" s="1"/>
  <c r="N47" i="50" s="1"/>
  <c r="D18" i="70"/>
  <c r="D20" i="70" s="1"/>
  <c r="K13" i="31"/>
  <c r="J16" i="38"/>
  <c r="J21" i="38" s="1"/>
  <c r="L12" i="38"/>
  <c r="L13" i="38"/>
  <c r="AC13" i="39"/>
  <c r="M16" i="41"/>
  <c r="K14" i="39"/>
  <c r="E25" i="35"/>
  <c r="D25" i="35"/>
  <c r="D34" i="59"/>
  <c r="D32" i="59"/>
  <c r="L11" i="38"/>
  <c r="L37" i="46"/>
  <c r="N37" i="46" s="1"/>
  <c r="D38" i="46"/>
  <c r="D23" i="50"/>
  <c r="D24" i="50" s="1"/>
  <c r="D19" i="50"/>
  <c r="D47" i="37"/>
  <c r="D49" i="37" s="1"/>
  <c r="K45" i="37"/>
  <c r="M45" i="37" s="1"/>
  <c r="K11" i="72"/>
  <c r="K11" i="27"/>
  <c r="K10" i="50"/>
  <c r="K9" i="4"/>
  <c r="K12" i="4" s="1"/>
  <c r="K33" i="41"/>
  <c r="M33" i="41" s="1"/>
  <c r="M27" i="41"/>
  <c r="D17" i="46"/>
  <c r="L16" i="46"/>
  <c r="N16" i="46" s="1"/>
  <c r="K10" i="37"/>
  <c r="M10" i="37" s="1"/>
  <c r="H12" i="37"/>
  <c r="G11" i="51"/>
  <c r="G18" i="51" s="1"/>
  <c r="G20" i="51" s="1"/>
  <c r="G18" i="50"/>
  <c r="N16" i="30"/>
  <c r="F13" i="38"/>
  <c r="D40" i="38"/>
  <c r="O38" i="38"/>
  <c r="Q38" i="38" s="1"/>
  <c r="AB31" i="39"/>
  <c r="F35" i="38"/>
  <c r="Q44" i="38"/>
  <c r="Q43" i="38" s="1"/>
  <c r="F34" i="38"/>
  <c r="F38" i="38" s="1"/>
  <c r="L10" i="38"/>
  <c r="L14" i="38" s="1"/>
  <c r="G23" i="50" l="1"/>
  <c r="G24" i="50" s="1"/>
  <c r="G19" i="50"/>
  <c r="G31" i="27"/>
  <c r="G35" i="27"/>
  <c r="G37" i="27" s="1"/>
  <c r="G46" i="27" s="1"/>
  <c r="K11" i="51"/>
  <c r="K18" i="51" s="1"/>
  <c r="K20" i="51" s="1"/>
  <c r="K18" i="50"/>
  <c r="G32" i="72"/>
  <c r="G31" i="72"/>
  <c r="F15" i="48"/>
  <c r="H14" i="37"/>
  <c r="K12" i="37"/>
  <c r="M12" i="37" s="1"/>
  <c r="K19" i="27"/>
  <c r="K18" i="27"/>
  <c r="N11" i="51"/>
  <c r="N18" i="50"/>
  <c r="F9" i="69"/>
  <c r="F12" i="69" s="1"/>
  <c r="F13" i="49"/>
  <c r="F14" i="49" s="1"/>
  <c r="K19" i="72"/>
  <c r="K18" i="72"/>
  <c r="I10" i="48"/>
  <c r="I14" i="48" s="1"/>
  <c r="I10" i="49"/>
  <c r="H42" i="6"/>
  <c r="H45" i="6" s="1"/>
  <c r="D20" i="51"/>
  <c r="N19" i="27"/>
  <c r="N18" i="27"/>
  <c r="N19" i="72"/>
  <c r="N18" i="72"/>
  <c r="D36" i="35"/>
  <c r="D35" i="35"/>
  <c r="D34" i="35"/>
  <c r="E21" i="35"/>
  <c r="A24" i="55"/>
  <c r="A10" i="55"/>
  <c r="A27" i="55"/>
  <c r="A22" i="55"/>
  <c r="A9" i="55"/>
  <c r="A21" i="55"/>
  <c r="A11" i="55"/>
  <c r="D21" i="38"/>
  <c r="O16" i="38"/>
  <c r="Q16" i="38" s="1"/>
  <c r="D45" i="38"/>
  <c r="O40" i="38"/>
  <c r="Q40" i="38" s="1"/>
  <c r="F14" i="38"/>
  <c r="N18" i="51" l="1"/>
  <c r="R11" i="51"/>
  <c r="K19" i="50"/>
  <c r="K23" i="50"/>
  <c r="K24" i="50" s="1"/>
  <c r="D25" i="50" s="1"/>
  <c r="D27" i="50" s="1"/>
  <c r="I15" i="48"/>
  <c r="I13" i="49"/>
  <c r="I14" i="49" s="1"/>
  <c r="I9" i="69"/>
  <c r="I12" i="69" s="1"/>
  <c r="H16" i="37"/>
  <c r="K14" i="37"/>
  <c r="M14" i="37" s="1"/>
  <c r="N19" i="50"/>
  <c r="N23" i="50"/>
  <c r="N24" i="50" s="1"/>
  <c r="G25" i="50"/>
  <c r="G27" i="50" s="1"/>
  <c r="H18" i="37" l="1"/>
  <c r="K16" i="37"/>
  <c r="M16" i="37" s="1"/>
  <c r="N19" i="51"/>
  <c r="R19" i="51" s="1"/>
  <c r="R18" i="51"/>
  <c r="N20" i="51" l="1"/>
  <c r="R20" i="51" s="1"/>
</calcChain>
</file>

<file path=xl/comments1.xml><?xml version="1.0" encoding="utf-8"?>
<comments xmlns="http://schemas.openxmlformats.org/spreadsheetml/2006/main">
  <authors>
    <author>Author</author>
  </authors>
  <commentList>
    <comment ref="D15" authorId="0">
      <text>
        <r>
          <rPr>
            <b/>
            <sz val="9"/>
            <rFont val="Tahoma"/>
            <family val="2"/>
          </rPr>
          <t>Author:</t>
        </r>
        <r>
          <rPr>
            <sz val="9"/>
            <rFont val="Tahoma"/>
            <family val="2"/>
          </rPr>
          <t xml:space="preserve">
Hard coded b/c formula not working wihin cell.  Have Merrill fix this.</t>
        </r>
      </text>
    </comment>
  </commentList>
</comments>
</file>

<file path=xl/comments2.xml><?xml version="1.0" encoding="utf-8"?>
<comments xmlns="http://schemas.openxmlformats.org/spreadsheetml/2006/main">
  <authors>
    <author>Author</author>
  </authors>
  <commentList>
    <comment ref="N13" authorId="0">
      <text>
        <r>
          <rPr>
            <b/>
            <sz val="9"/>
            <rFont val="Tahoma"/>
            <family val="2"/>
          </rPr>
          <t>Author:</t>
        </r>
        <r>
          <rPr>
            <sz val="9"/>
            <rFont val="Tahoma"/>
            <family val="2"/>
          </rPr>
          <t xml:space="preserve">
PY adjusted by 5 from what was reported in 2018 (Joe Shkolnik).
- Market Data fees
- Other</t>
        </r>
      </text>
    </comment>
    <comment ref="Q14" authorId="0">
      <text>
        <r>
          <rPr>
            <b/>
            <sz val="9"/>
            <rFont val="Tahoma"/>
            <family val="2"/>
          </rPr>
          <t>Author:</t>
        </r>
        <r>
          <rPr>
            <sz val="9"/>
            <rFont val="Tahoma"/>
            <family val="2"/>
          </rPr>
          <t xml:space="preserve">
Have Merrill fix this cell - formula not working so hardcoded.</t>
        </r>
      </text>
    </comment>
    <comment ref="N30" authorId="0">
      <text>
        <r>
          <rPr>
            <b/>
            <sz val="9"/>
            <rFont val="Tahoma"/>
            <family val="2"/>
          </rPr>
          <t>Author:</t>
        </r>
        <r>
          <rPr>
            <sz val="9"/>
            <rFont val="Tahoma"/>
            <family val="2"/>
          </rPr>
          <t xml:space="preserve">
PY adjusted by Joe Shkolnik.  See comment above.</t>
        </r>
      </text>
    </comment>
  </commentList>
</comments>
</file>

<file path=xl/sharedStrings.xml><?xml version="1.0" encoding="utf-8"?>
<sst xmlns="http://schemas.openxmlformats.org/spreadsheetml/2006/main" count="5835" uniqueCount="853">
  <si>
    <t>    </t>
  </si>
  <si>
    <t>Successor</t>
  </si>
  <si>
    <t>December 31,</t>
  </si>
  <si>
    <t>Assets</t>
  </si>
  <si>
    <t>Restricted cash</t>
  </si>
  <si>
    <t>Furniture, equipment, purchased software and leasehold improvements, net of accumulated depreciation and amortization</t>
  </si>
  <si>
    <t>Right-of-use assets</t>
  </si>
  <si>
    <t>Software development costs, net of accumulated amortization</t>
  </si>
  <si>
    <t>Intangible assets, net of accumulated amortization</t>
  </si>
  <si>
    <t>Goodwill</t>
  </si>
  <si>
    <t>Receivable from affiliates</t>
  </si>
  <si>
    <t>Total assets</t>
  </si>
  <si>
    <t>Liabilities and Members' Capital</t>
  </si>
  <si>
    <t>  </t>
  </si>
  <si>
    <t>Accrued compensation</t>
  </si>
  <si>
    <t>Accounts payable, accrued expenses and other liabilities</t>
  </si>
  <si>
    <t>Employee equity compensation payable</t>
  </si>
  <si>
    <t>Payable to affiliates</t>
  </si>
  <si>
    <t>Deferred tax liability</t>
  </si>
  <si>
    <t>Total liabilities</t>
  </si>
  <si>
    <t>Mezzanine Capital</t>
  </si>
  <si>
    <t>Members' capital</t>
  </si>
  <si>
    <t>Total members' capital</t>
  </si>
  <si>
    <t>Total liabilities and members' capital</t>
  </si>
  <si>
    <t>$</t>
  </si>
  <si>
    <t> </t>
  </si>
  <si>
    <t>FS_FinancialCondition</t>
  </si>
  <si>
    <t>Liabilities</t>
  </si>
  <si>
    <t>Predecessor</t>
  </si>
  <si>
    <t>Three Months</t>
  </si>
  <si>
    <t>Ended</t>
  </si>
  <si>
    <t>Revenues</t>
  </si>
  <si>
    <t>Refinitiv market data fees</t>
  </si>
  <si>
    <t>Other</t>
  </si>
  <si>
    <t>Gross revenue</t>
  </si>
  <si>
    <t>Contingent consideration</t>
  </si>
  <si>
    <t>Net revenue</t>
  </si>
  <si>
    <t>Expenses</t>
  </si>
  <si>
    <t>Employee compensation and benefits</t>
  </si>
  <si>
    <t>Depreciation and amortization</t>
  </si>
  <si>
    <t>Professional fees</t>
  </si>
  <si>
    <t>Total expenses</t>
  </si>
  <si>
    <t>Operating income</t>
  </si>
  <si>
    <t>Income before taxes</t>
  </si>
  <si>
    <t>Provision for income taxes</t>
  </si>
  <si>
    <t>Net income</t>
  </si>
  <si>
    <t>Net income per share</t>
  </si>
  <si>
    <t>Basic</t>
  </si>
  <si>
    <t>Diluted</t>
  </si>
  <si>
    <t>FS_StatementsofIncome</t>
  </si>
  <si>
    <t>March 31, </t>
  </si>
  <si>
    <t>Foreign currency translation adjustments</t>
  </si>
  <si>
    <t>FS_ComprehensiveIncome</t>
  </si>
  <si>
    <t>Accumulated</t>
  </si>
  <si>
    <t>Total</t>
  </si>
  <si>
    <t>Members'</t>
  </si>
  <si>
    <t>Comprehensive</t>
  </si>
  <si>
    <t>Capital</t>
  </si>
  <si>
    <t>Loss</t>
  </si>
  <si>
    <t>Comprehensive income:</t>
  </si>
  <si>
    <t>Adjustment to Class C Shares and Class P(C) Shares in mezzanine capital</t>
  </si>
  <si>
    <t>Share-based compensation</t>
  </si>
  <si>
    <t>Capital distributions</t>
  </si>
  <si>
    <t>FS_ComprehensiveLoss</t>
  </si>
  <si>
    <t>Cash flows from operating activities</t>
  </si>
  <si>
    <t>Deferred taxes</t>
  </si>
  <si>
    <t>(Increase) decrease in operating assets:</t>
  </si>
  <si>
    <t>Receivable from brokers and dealers and clearing organizations</t>
  </si>
  <si>
    <t>Deposits with clearing organizations</t>
  </si>
  <si>
    <t>Accounts receivable</t>
  </si>
  <si>
    <t>Other assets</t>
  </si>
  <si>
    <t>Increase (decrease) in operating liabilities:</t>
  </si>
  <si>
    <t>Payable to brokers and dealers and clearing organizations</t>
  </si>
  <si>
    <t>Deferred revenue</t>
  </si>
  <si>
    <t>Cash flows from investing activities</t>
  </si>
  <si>
    <t>Purchase of furniture, equipment, software and leasehold improvements</t>
  </si>
  <si>
    <t>Capitalized software development costs</t>
  </si>
  <si>
    <t>Cash flows from financing activities</t>
  </si>
  <si>
    <t>Cash and cash equivalents and restricted cash</t>
  </si>
  <si>
    <t>Beginning of period</t>
  </si>
  <si>
    <t>End of period</t>
  </si>
  <si>
    <t>FS_CashFlows</t>
  </si>
  <si>
    <t>Effect of exchange rate changes on cash and cash equivalents</t>
  </si>
  <si>
    <t>Interest paid</t>
  </si>
  <si>
    <t>Income taxes paid</t>
  </si>
  <si>
    <t>Cash and cash equivalents</t>
  </si>
  <si>
    <t>FS_CashFlows_Count</t>
  </si>
  <si>
    <t>Gross revenues</t>
  </si>
  <si>
    <t>Commissions</t>
  </si>
  <si>
    <t>Subscription Fees including Refinitiv market data fees</t>
  </si>
  <si>
    <t>Transaction fees</t>
  </si>
  <si>
    <t>Fixed</t>
  </si>
  <si>
    <t>Variable</t>
  </si>
  <si>
    <t>(in thousands)</t>
  </si>
  <si>
    <t>Notes_Revenue_Recognition</t>
  </si>
  <si>
    <t>Right-of-use assets obtained in exchange for operating liabilities</t>
  </si>
  <si>
    <t>Cash for amounts included in the measurement of operating liability</t>
  </si>
  <si>
    <t>Operating lease expense</t>
  </si>
  <si>
    <t>Notes_Operating_Lease</t>
  </si>
  <si>
    <t>%</t>
  </si>
  <si>
    <t>Weighted average borrowing rate</t>
  </si>
  <si>
    <t>Notes_Weighted_Average_Lease</t>
  </si>
  <si>
    <t>Lease liability</t>
  </si>
  <si>
    <t>Less imputed interest</t>
  </si>
  <si>
    <t>Total future minimum lease payments</t>
  </si>
  <si>
    <t>Thereafter</t>
  </si>
  <si>
    <t>Notes_Minimum_Lease</t>
  </si>
  <si>
    <t>Tradename</t>
  </si>
  <si>
    <t>Licenses</t>
  </si>
  <si>
    <t>Notes_Intangible_Assets_Goodwill</t>
  </si>
  <si>
    <t>Content and data</t>
  </si>
  <si>
    <t>Customer relationships - Refinitiv Transaction</t>
  </si>
  <si>
    <t>Amount</t>
  </si>
  <si>
    <t>Amortization</t>
  </si>
  <si>
    <t>Cost</t>
  </si>
  <si>
    <t>Period</t>
  </si>
  <si>
    <t>Net Carrying</t>
  </si>
  <si>
    <t>Notes_Intangible_Assets_AccuAmortization</t>
  </si>
  <si>
    <t>Year</t>
  </si>
  <si>
    <t>Notes_Intangible_Assets_AnnualFutureAmort</t>
  </si>
  <si>
    <t>Revenue recognized</t>
  </si>
  <si>
    <t>New billings</t>
  </si>
  <si>
    <t>Notes_Deferred_Revenue</t>
  </si>
  <si>
    <t>Total deferred</t>
  </si>
  <si>
    <t>Deferred - state and local</t>
  </si>
  <si>
    <t>Deferred - Federal</t>
  </si>
  <si>
    <t>State and Local</t>
  </si>
  <si>
    <t>Federal</t>
  </si>
  <si>
    <t>Current:</t>
  </si>
  <si>
    <t>Notes_Income_Taxes</t>
  </si>
  <si>
    <t>Class P-1(C) Shares</t>
  </si>
  <si>
    <t>Class P-1(A) Shares</t>
  </si>
  <si>
    <t>Class P(C) Shares</t>
  </si>
  <si>
    <t>Class P(A) Shares</t>
  </si>
  <si>
    <t>Class C Shares</t>
  </si>
  <si>
    <t>Class A Shares</t>
  </si>
  <si>
    <t>Notes_Shares</t>
  </si>
  <si>
    <t>Notes_Share_EquitySettledPRSUs</t>
  </si>
  <si>
    <t>Weighted</t>
  </si>
  <si>
    <t>Average</t>
  </si>
  <si>
    <t>PRSUs</t>
  </si>
  <si>
    <t>Granted</t>
  </si>
  <si>
    <t>Notes_Share_CashSettled</t>
  </si>
  <si>
    <t>Number of</t>
  </si>
  <si>
    <t>Fair Value</t>
  </si>
  <si>
    <t>Notes_Share_BlackScholesModel</t>
  </si>
  <si>
    <t>Weighted Average Expected Life (years)</t>
  </si>
  <si>
    <t>Weighted Average Risk Free Interest Rate</t>
  </si>
  <si>
    <t>Weighted Average Expected Volatility</t>
  </si>
  <si>
    <t>Weighted Average Expected Dividend Yield</t>
  </si>
  <si>
    <t>Share Price</t>
  </si>
  <si>
    <t>Exercise Price</t>
  </si>
  <si>
    <t>Notes_Share_Employees</t>
  </si>
  <si>
    <t>Intrinsic</t>
  </si>
  <si>
    <t>Value</t>
  </si>
  <si>
    <t>Options</t>
  </si>
  <si>
    <t>of Options</t>
  </si>
  <si>
    <t>(in thousands)</t>
  </si>
  <si>
    <t>Forfeited</t>
  </si>
  <si>
    <t>Notes_Share_ExpectedRecognition</t>
  </si>
  <si>
    <t>Cash-Settled</t>
  </si>
  <si>
    <t>Equity Settled</t>
  </si>
  <si>
    <t>Total unrecognized compensation cost</t>
  </si>
  <si>
    <t>Notes_Share_EmployeeShares</t>
  </si>
  <si>
    <t>Class C</t>
  </si>
  <si>
    <t>Class P(C)</t>
  </si>
  <si>
    <t>Class P-1(C)</t>
  </si>
  <si>
    <t>Shares</t>
  </si>
  <si>
    <t>Notes_Related_PartyTransactions</t>
  </si>
  <si>
    <t>Receivables from brokers and dealers and clearing organizations</t>
  </si>
  <si>
    <t>Notes_FairValue_FinancialInstruments</t>
  </si>
  <si>
    <t>Money market funds</t>
  </si>
  <si>
    <t>Notes_NetIncome_PerShare</t>
  </si>
  <si>
    <t>Notes_Capital_Regulatory_CP</t>
  </si>
  <si>
    <t>TWL</t>
  </si>
  <si>
    <t>DW</t>
  </si>
  <si>
    <t>TWD</t>
  </si>
  <si>
    <t>TEL</t>
  </si>
  <si>
    <t>TWJ</t>
  </si>
  <si>
    <t xml:space="preserve">Regulatory Capital </t>
  </si>
  <si>
    <t xml:space="preserve">Regulatory Capital Requirement </t>
  </si>
  <si>
    <t xml:space="preserve">Excess Regulatory Capital </t>
  </si>
  <si>
    <t>Notes_Capital_Regulatory_PP</t>
  </si>
  <si>
    <t>Regulatory Capital</t>
  </si>
  <si>
    <t>Regulatory Capital Requirement</t>
  </si>
  <si>
    <t>Excess Regulatory Capital</t>
  </si>
  <si>
    <t>Notes_Capital_LiquidFinancialAssets</t>
  </si>
  <si>
    <t>TW SEF</t>
  </si>
  <si>
    <t>DW SEF</t>
  </si>
  <si>
    <t>Financial Resources</t>
  </si>
  <si>
    <t>Required Financial Resources</t>
  </si>
  <si>
    <t>Excess Financial Resources</t>
  </si>
  <si>
    <t>Liquid Financial Assets</t>
  </si>
  <si>
    <t>Required Liquid Financial Assets</t>
  </si>
  <si>
    <t>Excess Liquid Financial Assets</t>
  </si>
  <si>
    <t>Notes_Business_ClientSector</t>
  </si>
  <si>
    <t>Net revenue:</t>
  </si>
  <si>
    <t>Institutional</t>
  </si>
  <si>
    <t>Wholesale</t>
  </si>
  <si>
    <t>Retail</t>
  </si>
  <si>
    <t>Market Data</t>
  </si>
  <si>
    <t>Operating expenses</t>
  </si>
  <si>
    <t>Notes_Business_InfoRegardingRevenue</t>
  </si>
  <si>
    <t>U.S.</t>
  </si>
  <si>
    <t>International</t>
  </si>
  <si>
    <t xml:space="preserve">Gross revenue </t>
  </si>
  <si>
    <t>Notes_Business_InfoRegarding</t>
  </si>
  <si>
    <t>Long-lived assets</t>
  </si>
  <si>
    <t>   </t>
  </si>
  <si>
    <t>Deferred - foreign</t>
  </si>
  <si>
    <t>Supplemental disclosure of cash flow information</t>
  </si>
  <si>
    <t>Class of Common Stock</t>
  </si>
  <si>
    <t>Votes</t>
  </si>
  <si>
    <t>Economic Rights</t>
  </si>
  <si>
    <t>Class A common stock</t>
  </si>
  <si>
    <t>Yes</t>
  </si>
  <si>
    <t>Class B common stock</t>
  </si>
  <si>
    <t>Class C common stock</t>
  </si>
  <si>
    <t>No</t>
  </si>
  <si>
    <t>Class D common stock</t>
  </si>
  <si>
    <t>Notes_SubsequentEvents</t>
  </si>
  <si>
    <t>MERRILL BRIDGE - DATE TEMPLATE</t>
  </si>
  <si>
    <t>Email - Support@MerrillBridge.com</t>
  </si>
  <si>
    <t xml:space="preserve">  Phone - 855-375-7157</t>
  </si>
  <si>
    <t>Input Value</t>
  </si>
  <si>
    <t>Make Your Selection</t>
  </si>
  <si>
    <t>Quarter Ending</t>
  </si>
  <si>
    <t>Fiscal Year Ending - Month/Day</t>
  </si>
  <si>
    <t xml:space="preserve">Current Fiscal Year </t>
  </si>
  <si>
    <t>YTD Duration Period</t>
  </si>
  <si>
    <t>December 31, </t>
  </si>
  <si>
    <t>Linked Values - Do Not Update</t>
  </si>
  <si>
    <t>Period referenced</t>
  </si>
  <si>
    <t>Default</t>
  </si>
  <si>
    <t>Alternative 1</t>
  </si>
  <si>
    <t>Alternative 2</t>
  </si>
  <si>
    <t>Alternative 3</t>
  </si>
  <si>
    <t>Rollforward Reference</t>
  </si>
  <si>
    <t>Prior Year (PY)</t>
  </si>
  <si>
    <t>2 Year Prior (SecondPY)</t>
  </si>
  <si>
    <t>Current Period (CP) End Date</t>
  </si>
  <si>
    <t>Fiscal Year (FY) End Date</t>
  </si>
  <si>
    <t>Current Period (CP) Duration Period</t>
  </si>
  <si>
    <t xml:space="preserve">Year to Date (YTD) Duration Period </t>
  </si>
  <si>
    <t>Period and YTD Duration Header</t>
  </si>
  <si>
    <t>Six Months Period End</t>
  </si>
  <si>
    <t>Nine Months Period End</t>
  </si>
  <si>
    <t>Q1</t>
  </si>
  <si>
    <t>Q2</t>
  </si>
  <si>
    <t>Q3</t>
  </si>
  <si>
    <t>Q4</t>
  </si>
  <si>
    <t>Balance Sheet Dates</t>
  </si>
  <si>
    <t>Output</t>
  </si>
  <si>
    <t>Income Statement Dates</t>
  </si>
  <si>
    <t>Current Period (CP) Full Date</t>
  </si>
  <si>
    <t>Current period date phrase</t>
  </si>
  <si>
    <t>Prior Year Period (PY) Full Date</t>
  </si>
  <si>
    <t>Current period date phrase (and prior period)</t>
  </si>
  <si>
    <t>Prior Year Period (P2) Full Date</t>
  </si>
  <si>
    <t>Current period and period to date phrase (CY and PY)</t>
  </si>
  <si>
    <t>Current Year Year End (CY) Full Date</t>
  </si>
  <si>
    <t>Prior period date phrase</t>
  </si>
  <si>
    <t>Prior Year Year End (PY) Full Date</t>
  </si>
  <si>
    <t>Period to date phrase (and prior period)</t>
  </si>
  <si>
    <t>Prior Year Year End (PY2) Full Date</t>
  </si>
  <si>
    <t>Period to date phrase</t>
  </si>
  <si>
    <t>Period to date phrase (PY)</t>
  </si>
  <si>
    <t>Year End Dates</t>
  </si>
  <si>
    <t>Future Maturities</t>
  </si>
  <si>
    <t>Current year (CY) and prior year (PY) phrase - Year End Only</t>
  </si>
  <si>
    <t>Year 1</t>
  </si>
  <si>
    <t>CY, PY and PY2 Phrase - Year End Only</t>
  </si>
  <si>
    <t>Year 2</t>
  </si>
  <si>
    <t>Year 3</t>
  </si>
  <si>
    <t>Year 4</t>
  </si>
  <si>
    <t>Year 5</t>
  </si>
  <si>
    <t>Years</t>
  </si>
  <si>
    <t xml:space="preserve">Period End </t>
  </si>
  <si>
    <t>Current Period End - Numeric</t>
  </si>
  <si>
    <t>Previous Period End - Numeric</t>
  </si>
  <si>
    <t>Alternate Long date</t>
  </si>
  <si>
    <t>Duration Period - LC3</t>
  </si>
  <si>
    <t>Duration Period</t>
  </si>
  <si>
    <t>Duration Period Lowercase</t>
  </si>
  <si>
    <t>Duration Period - MY</t>
  </si>
  <si>
    <t>Serial_CY</t>
  </si>
  <si>
    <t>Serial_PY</t>
  </si>
  <si>
    <t>January 31, </t>
  </si>
  <si>
    <t>1/31</t>
  </si>
  <si>
    <t>April 30, </t>
  </si>
  <si>
    <t>July 31, </t>
  </si>
  <si>
    <t>October 31, </t>
  </si>
  <si>
    <t>January 31</t>
  </si>
  <si>
    <t xml:space="preserve">Quarter Ended </t>
  </si>
  <si>
    <t xml:space="preserve">Quarter ended </t>
  </si>
  <si>
    <t xml:space="preserve">quarter ended </t>
  </si>
  <si>
    <t xml:space="preserve">quarters ended </t>
  </si>
  <si>
    <t>February 28, </t>
  </si>
  <si>
    <t>2/28</t>
  </si>
  <si>
    <t>May 31, </t>
  </si>
  <si>
    <t>August 31, </t>
  </si>
  <si>
    <t>November 30, </t>
  </si>
  <si>
    <t>February 28</t>
  </si>
  <si>
    <t xml:space="preserve">Three Months Ended </t>
  </si>
  <si>
    <t xml:space="preserve">Three months ended </t>
  </si>
  <si>
    <t xml:space="preserve">three months ended </t>
  </si>
  <si>
    <t>February 29, </t>
  </si>
  <si>
    <t>2/29</t>
  </si>
  <si>
    <t>February 29</t>
  </si>
  <si>
    <t xml:space="preserve">Six Months Ended </t>
  </si>
  <si>
    <t xml:space="preserve">Six months ended </t>
  </si>
  <si>
    <t xml:space="preserve">six months ended </t>
  </si>
  <si>
    <t>3/31</t>
  </si>
  <si>
    <t>June 30, </t>
  </si>
  <si>
    <t>September 30, </t>
  </si>
  <si>
    <t>March 31 </t>
  </si>
  <si>
    <t xml:space="preserve">Nine Months Ended </t>
  </si>
  <si>
    <t xml:space="preserve">Nine months ended </t>
  </si>
  <si>
    <t xml:space="preserve">nine months ended </t>
  </si>
  <si>
    <t>4/30</t>
  </si>
  <si>
    <t>April 30</t>
  </si>
  <si>
    <t xml:space="preserve">Year Ended </t>
  </si>
  <si>
    <t xml:space="preserve">Year ended </t>
  </si>
  <si>
    <t xml:space="preserve">year ended </t>
  </si>
  <si>
    <t xml:space="preserve">years ended </t>
  </si>
  <si>
    <t>5/31</t>
  </si>
  <si>
    <t>May 31</t>
  </si>
  <si>
    <t>6/30</t>
  </si>
  <si>
    <t>June 30</t>
  </si>
  <si>
    <t>7/31</t>
  </si>
  <si>
    <t>July 31</t>
  </si>
  <si>
    <t>8/31</t>
  </si>
  <si>
    <t>August 31</t>
  </si>
  <si>
    <t>9/30</t>
  </si>
  <si>
    <t>September 30</t>
  </si>
  <si>
    <t>10/31</t>
  </si>
  <si>
    <t>October 31</t>
  </si>
  <si>
    <t>11/30</t>
  </si>
  <si>
    <t>November 30</t>
  </si>
  <si>
    <t>12/31</t>
  </si>
  <si>
    <t>December 31</t>
  </si>
  <si>
    <t>Current Year</t>
  </si>
  <si>
    <t>Prior Year</t>
  </si>
  <si>
    <t>Jan</t>
  </si>
  <si>
    <t>Feb</t>
  </si>
  <si>
    <t>Mar</t>
  </si>
  <si>
    <t>Apr</t>
  </si>
  <si>
    <t>May</t>
  </si>
  <si>
    <t>Jun</t>
  </si>
  <si>
    <t>Jul</t>
  </si>
  <si>
    <t>Aug</t>
  </si>
  <si>
    <t>Sep</t>
  </si>
  <si>
    <t>Oct</t>
  </si>
  <si>
    <t>Nov</t>
  </si>
  <si>
    <t>Dec</t>
  </si>
  <si>
    <t xml:space="preserve">Fiscal Year CY </t>
  </si>
  <si>
    <t>Footing Checks</t>
  </si>
  <si>
    <t>Commitments and contingencies (note 13)</t>
  </si>
  <si>
    <t>Accumulated other comprehensive income</t>
  </si>
  <si>
    <t xml:space="preserve">Lease liability </t>
  </si>
  <si>
    <t>Income</t>
  </si>
  <si>
    <t>Net decrease in cash and cash equivalents</t>
  </si>
  <si>
    <t>Weighted average remaining lease term (years)</t>
  </si>
  <si>
    <t>(Level 1)</t>
  </si>
  <si>
    <t>active Markets</t>
  </si>
  <si>
    <t>Quoted Prices in</t>
  </si>
  <si>
    <t>(Level 2)</t>
  </si>
  <si>
    <t>Inputs</t>
  </si>
  <si>
    <t>Observable</t>
  </si>
  <si>
    <t>Significant</t>
  </si>
  <si>
    <t>(Level 3)</t>
  </si>
  <si>
    <t>Unobservable</t>
  </si>
  <si>
    <t>TWEU</t>
  </si>
  <si>
    <t>Foreign</t>
  </si>
  <si>
    <t>Par Value</t>
  </si>
  <si>
    <t>Weighted average number of shares outstanding (note 14)</t>
  </si>
  <si>
    <t>FS_ComprehensiveLoss_Predecessor</t>
  </si>
  <si>
    <t>Notes_Lease_Pmts</t>
  </si>
  <si>
    <t>Adjustments to reconcile net income to net cash used in operating activities:</t>
  </si>
  <si>
    <t>Net Revenue:</t>
  </si>
  <si>
    <r>
      <t>Class C Shares and Class P(C) Shares</t>
    </r>
    <r>
      <rPr>
        <u/>
        <sz val="9"/>
        <color theme="1"/>
        <rFont val="Times New Roman"/>
        <family val="1"/>
      </rPr>
      <t xml:space="preserve"> </t>
    </r>
  </si>
  <si>
    <t>MDA_ResultsOfOperations</t>
  </si>
  <si>
    <t>Three</t>
  </si>
  <si>
    <t>Months</t>
  </si>
  <si>
    <t>(dollars in thousands)</t>
  </si>
  <si>
    <t>Net interest income</t>
  </si>
  <si>
    <t>Income taxes</t>
  </si>
  <si>
    <t>MDA_TotalRevenues</t>
  </si>
  <si>
    <t>% of Gross</t>
  </si>
  <si>
    <t>Revenue</t>
  </si>
  <si>
    <t>$ Change</t>
  </si>
  <si>
    <t>% Change</t>
  </si>
  <si>
    <t>%  </t>
  </si>
  <si>
    <r>
      <t>Subscription fees</t>
    </r>
    <r>
      <rPr>
        <vertAlign val="superscript"/>
        <sz val="10"/>
        <color theme="1"/>
        <rFont val="Times New Roman"/>
        <family val="1"/>
      </rPr>
      <t>(1)</t>
    </r>
  </si>
  <si>
    <t>Components of gross revenue growth:</t>
  </si>
  <si>
    <r>
      <t>Constant currency growth</t>
    </r>
    <r>
      <rPr>
        <vertAlign val="superscript"/>
        <sz val="10"/>
        <color theme="1"/>
        <rFont val="Times New Roman"/>
        <family val="1"/>
      </rPr>
      <t>(2)</t>
    </r>
  </si>
  <si>
    <t>Foreign currency impact</t>
  </si>
  <si>
    <t>Total gross revenue growth</t>
  </si>
  <si>
    <t>MDA_VarAndFixedRevbyFeeType</t>
  </si>
  <si>
    <t>MDA_GrossRevenuebyClientSector</t>
  </si>
  <si>
    <t>Total gross revenue</t>
  </si>
  <si>
    <t>MDA_GrossRevenuebyAssetClass</t>
  </si>
  <si>
    <t>Rates</t>
  </si>
  <si>
    <t>Credit</t>
  </si>
  <si>
    <t>Equities</t>
  </si>
  <si>
    <t>Money Markets</t>
  </si>
  <si>
    <t>Other Fees</t>
  </si>
  <si>
    <t>MDA_VarAndFixedRevbyAssetClass</t>
  </si>
  <si>
    <t>—</t>
  </si>
  <si>
    <t>MDA_PercentOfRevenues_AvgDailyVol</t>
  </si>
  <si>
    <t>ADV</t>
  </si>
  <si>
    <t>Volume</t>
  </si>
  <si>
    <t>ADV Change</t>
  </si>
  <si>
    <t>(dollars in millions)</t>
  </si>
  <si>
    <t>MDA_PercentOfRevenues_Change</t>
  </si>
  <si>
    <t>MDA_GrossRevenuesByGeography</t>
  </si>
  <si>
    <t>MDA_OperatingExp</t>
  </si>
  <si>
    <t>General and administrative</t>
  </si>
  <si>
    <t>Technology and communications</t>
  </si>
  <si>
    <t>Occupancy</t>
  </si>
  <si>
    <t>MDA_WorkingCapital</t>
  </si>
  <si>
    <t>December</t>
  </si>
  <si>
    <t>Current assets</t>
  </si>
  <si>
    <t>Current liabilities</t>
  </si>
  <si>
    <t>Working capital</t>
  </si>
  <si>
    <t>MDA_CashFlows</t>
  </si>
  <si>
    <t>MDA_ReconciliationtoFreeCashFlow</t>
  </si>
  <si>
    <t>Cash flow from operating activities</t>
  </si>
  <si>
    <t>Less: Capitalization of software development costs</t>
  </si>
  <si>
    <t>Less: Purchases of furniture, equipment and leasehold improvements</t>
  </si>
  <si>
    <t>Free Cash Flow</t>
  </si>
  <si>
    <t>MDA_ReconAdjustedEBITDA</t>
  </si>
  <si>
    <t>Interest income, net</t>
  </si>
  <si>
    <t>Unrealized foreign exchange (gains) / losses</t>
  </si>
  <si>
    <r>
      <t>(Gain) / loss from revaluation of foreign denominated cash</t>
    </r>
    <r>
      <rPr>
        <vertAlign val="superscript"/>
        <sz val="10"/>
        <color theme="1"/>
        <rFont val="Times New Roman"/>
        <family val="1"/>
      </rPr>
      <t>(1)</t>
    </r>
  </si>
  <si>
    <t>Adjusted EBITDA</t>
  </si>
  <si>
    <r>
      <t>Adjusted EBITDA margin</t>
    </r>
    <r>
      <rPr>
        <vertAlign val="superscript"/>
        <sz val="10"/>
        <color theme="1"/>
        <rFont val="Times New Roman"/>
        <family val="1"/>
      </rPr>
      <t>(2)</t>
    </r>
  </si>
  <si>
    <t>MDA_ReconAdjustedDilutedEPS</t>
  </si>
  <si>
    <t>Net income per diluted share</t>
  </si>
  <si>
    <r>
      <t>Acquisition and Refinitiv Transaction related depreciation and amortization</t>
    </r>
    <r>
      <rPr>
        <vertAlign val="superscript"/>
        <sz val="10"/>
        <color theme="1"/>
        <rFont val="Times New Roman"/>
        <family val="1"/>
      </rPr>
      <t>(1)</t>
    </r>
  </si>
  <si>
    <r>
      <t>(Gain) / loss from revaluation of foreign denominated cash</t>
    </r>
    <r>
      <rPr>
        <vertAlign val="superscript"/>
        <sz val="10"/>
        <color theme="1"/>
        <rFont val="Times New Roman"/>
        <family val="1"/>
      </rPr>
      <t>(2)</t>
    </r>
  </si>
  <si>
    <t>Adjusted Net Income before income taxes</t>
  </si>
  <si>
    <r>
      <t>Adjusted income taxes</t>
    </r>
    <r>
      <rPr>
        <vertAlign val="superscript"/>
        <sz val="10"/>
        <color theme="1"/>
        <rFont val="Times New Roman"/>
        <family val="1"/>
      </rPr>
      <t>(3)</t>
    </r>
  </si>
  <si>
    <t>Adjusted Net Income</t>
  </si>
  <si>
    <t>Diluted weighted average number of shares outstanding</t>
  </si>
  <si>
    <t>Adjusted Diluted EPS</t>
  </si>
  <si>
    <t>Please contact your Merrill Bridge Consultant with any questions about your Excel linking file.</t>
  </si>
  <si>
    <t>You may also create single links from your Merrill Bridge Word folio to data in this source Excel file. Please refer to the Merrill Bridge Community (see #1), or contact your Merrill Bridge Consultant if you have questions.</t>
  </si>
  <si>
    <t>You can use all standard Excel functionality to add formulas, create checks, connect single values between tabs, or any other shortcuts that help you use your data effectively and efficiently.</t>
  </si>
  <si>
    <r>
      <t xml:space="preserve">Only links located within sections that are checked out to </t>
    </r>
    <r>
      <rPr>
        <b/>
        <u/>
        <sz val="11"/>
        <color theme="1"/>
        <rFont val="Calibri Light"/>
        <family val="2"/>
        <scheme val="major"/>
      </rPr>
      <t>you</t>
    </r>
    <r>
      <rPr>
        <sz val="11"/>
        <color theme="1"/>
        <rFont val="Calibri Light"/>
        <family val="2"/>
        <scheme val="major"/>
      </rPr>
      <t xml:space="preserve"> may be updated. If one named range is linked to multiple sections of the document, you must have </t>
    </r>
    <r>
      <rPr>
        <b/>
        <u/>
        <sz val="11"/>
        <color theme="1"/>
        <rFont val="Calibri Light"/>
        <family val="2"/>
        <scheme val="major"/>
      </rPr>
      <t>all</t>
    </r>
    <r>
      <rPr>
        <sz val="11"/>
        <color theme="1"/>
        <rFont val="Calibri Light"/>
        <family val="2"/>
        <scheme val="major"/>
      </rPr>
      <t xml:space="preserve"> the sections associated with that named range checked out in order to update that particular Merrill Bridge link.</t>
    </r>
  </si>
  <si>
    <r>
      <t xml:space="preserve">If an object or text is copied and pasted over a paragraph or a table containing linked values, a warning message will appear. A warning will also appear if you backspace over linked data. However, a warning message will </t>
    </r>
    <r>
      <rPr>
        <b/>
        <u/>
        <sz val="11"/>
        <color theme="1"/>
        <rFont val="Calibri Light"/>
        <family val="2"/>
        <scheme val="major"/>
      </rPr>
      <t>not</t>
    </r>
    <r>
      <rPr>
        <sz val="11"/>
        <color theme="1"/>
        <rFont val="Calibri Light"/>
        <family val="2"/>
        <scheme val="major"/>
      </rPr>
      <t xml:space="preserve"> appear if you use the delete key to edit linked data, yet the linking will be lost and "Undo" or "CTRL+Z" will not fix the lost links.</t>
    </r>
  </si>
  <si>
    <t>Typing over a linked value in the Merrill Bridge Word folio will temporarily change the value in the document. However, when the links are updated, the values will be replaced by the values that appear in this source Excel file.</t>
  </si>
  <si>
    <t>Avoid adding or deleting rows/columns in the Merrill Bridge Word folio. as this can cause the structure between Word and Excel to become out of sync. 
Add or remove columns or rows in this source Excel file, within the named range, and then update the links in from within the Merrill Bridge Word folio.
Any rows or columns added will be included when the links are updated.</t>
  </si>
  <si>
    <t>When making updates in Excel after Merrill Bridge links have been created, do not "Save As…" and save over the original Excel file. This will lead to an error in the metadata, and the Merrill Bridge links will be lost.</t>
  </si>
  <si>
    <t>You can move tabs to the order of your preference or presentation in your document.</t>
  </si>
  <si>
    <t>Do not change the names of the named ranges. Changing the name can result in broken links, corrupted links, and/or dropped XBRL tagging.</t>
  </si>
  <si>
    <t>When you are in a Merrill Bridge Word folio, from the Merrill Bridge ribbon, click on Options &gt; FAQs to access the Merrill Bridge Community.</t>
  </si>
  <si>
    <t>Best Practices Summary:</t>
  </si>
  <si>
    <t>Date template- used to update all date headers for each tab (last tab in workbook)</t>
  </si>
  <si>
    <t>Data in table is other supporting documentation and not linked to the Folio (if applicable)</t>
  </si>
  <si>
    <t>Data in table is used in the 8K or board reports (if applicable)</t>
  </si>
  <si>
    <t>Data in table is used in the 10Q and 10K</t>
  </si>
  <si>
    <t>Data in table is only used in the 10Q</t>
  </si>
  <si>
    <t>Data in table is only used in the 10K</t>
  </si>
  <si>
    <t>Color Legend</t>
  </si>
  <si>
    <t>Excel Linking File Best Practices</t>
  </si>
  <si>
    <t>Six Months</t>
  </si>
  <si>
    <t>Six</t>
  </si>
  <si>
    <t>MDA_TotalRevenues_YTD</t>
  </si>
  <si>
    <t>MDA_VarAndFixedRevbyFeeType_YTD</t>
  </si>
  <si>
    <t>MDA_GrossRevenuebyClientSector_YTD</t>
  </si>
  <si>
    <t>MDA_GrossRevenuebyAssetClass_YTD</t>
  </si>
  <si>
    <t>MDA_VarAndFixedRevbyAssetClass_YTD</t>
  </si>
  <si>
    <t>MDA_GrossRevenuesByGeography_YTD</t>
  </si>
  <si>
    <t>Six Months</t>
  </si>
  <si>
    <t>MDA_PercentOfRevenues_AvgDailyVol_YTD</t>
  </si>
  <si>
    <t>Ended June</t>
  </si>
  <si>
    <t>Note_NCI_OwnershipChange</t>
  </si>
  <si>
    <t xml:space="preserve">Cash and cash equivalents </t>
  </si>
  <si>
    <t xml:space="preserve">Receivable from brokers and dealers and clearing organizations </t>
  </si>
  <si>
    <t xml:space="preserve">Deposits with clearing organizations </t>
  </si>
  <si>
    <t xml:space="preserve">Accounts receivable, net of allowance </t>
  </si>
  <si>
    <t xml:space="preserve">Other assets </t>
  </si>
  <si>
    <t xml:space="preserve">Payable to brokers and dealers and clearing organizations </t>
  </si>
  <si>
    <t xml:space="preserve">Deferred revenue </t>
  </si>
  <si>
    <t xml:space="preserve">Accounts payable, accrued expenses and other liabilities </t>
  </si>
  <si>
    <t>Commitments and contingencies</t>
  </si>
  <si>
    <t xml:space="preserve">Preferred stock, $.00001 par value; 250,000,000 shares authorized; none issued or outstanding </t>
  </si>
  <si>
    <t>Class A common stock, $.00001 par value; 1,000,000,000 shares authorized; 46,000,000 shares issued and outstanding as of June 30, 2019</t>
  </si>
  <si>
    <t>Class B common stock, $.00001 par value; 450,000,000 shares authorized; 96,933,192 shares issued and outstanding as of June 30, 2019</t>
  </si>
  <si>
    <t>Class C common stock, $.00001 par value; 350,000,000 shares authorized; 10,006,269 shares issued and outstanding as of June 30, 2019</t>
  </si>
  <si>
    <t>Class D common stock, $.00001 par value; 300,000,000 shares authorized; 69,282,736 shares issued and outstanding as of June 30, 2019</t>
  </si>
  <si>
    <t>Additional paid-in capital</t>
  </si>
  <si>
    <t>Retained earnings</t>
  </si>
  <si>
    <t>Total stockholders' equity attributable to Tradeweb Markets Inc./members' equity</t>
  </si>
  <si>
    <t>Non-controlling interests</t>
  </si>
  <si>
    <t>Total equity</t>
  </si>
  <si>
    <t>PY checked 7/1</t>
  </si>
  <si>
    <t xml:space="preserve">Transaction fees </t>
  </si>
  <si>
    <t xml:space="preserve">Subscription fees </t>
  </si>
  <si>
    <t xml:space="preserve">Commissions </t>
  </si>
  <si>
    <t xml:space="preserve">Technology and communications </t>
  </si>
  <si>
    <t xml:space="preserve">General and administrative </t>
  </si>
  <si>
    <t xml:space="preserve">Occupancy </t>
  </si>
  <si>
    <t>Less: Net income attributable to non-controlling interests</t>
  </si>
  <si>
    <t>Net income attributable to Tradeweb Markets Inc.</t>
  </si>
  <si>
    <t>Comprehensive income attributable to Tradeweb Markets Inc.</t>
  </si>
  <si>
    <t>Members'
Capital</t>
  </si>
  <si>
    <t>Class A
Common Stock</t>
  </si>
  <si>
    <t>Class B
Common Stock</t>
  </si>
  <si>
    <t>Class C
Common Stock</t>
  </si>
  <si>
    <t>Class D
Common Stock</t>
  </si>
  <si>
    <t>Additional 
Paid-In 
Capital</t>
  </si>
  <si>
    <t>Accumulated
Other
Comprehensive
Income</t>
  </si>
  <si>
    <t>Retained 
Earnings</t>
  </si>
  <si>
    <t>Non-Controlling
Interests</t>
  </si>
  <si>
    <t>Total
Stockholders'
Equity</t>
  </si>
  <si>
    <t xml:space="preserve">Foreign currency translation adjustments </t>
  </si>
  <si>
    <t>Balance at December 31, 2018</t>
  </si>
  <si>
    <t>Adjustment to Class C Shares and Class P(C) shares in mezzanine capital</t>
  </si>
  <si>
    <t xml:space="preserve">Effect of the reorganization transactions </t>
  </si>
  <si>
    <t>Tax receivable agreement liability and deferred taxes arising from the reorganization transactions and IPO</t>
  </si>
  <si>
    <t>Allocation of equity to non-controlling interests</t>
  </si>
  <si>
    <t>Adjustments to non-controlling interests</t>
  </si>
  <si>
    <t>Distributions to Tradeweb Markets LLC members</t>
  </si>
  <si>
    <t>Dividends</t>
  </si>
  <si>
    <t>Deferred tax adjustment related to tax receivable agreement</t>
  </si>
  <si>
    <t>N/A - nothing has been triggered yet</t>
  </si>
  <si>
    <t>Balance at June 30, 2019</t>
  </si>
  <si>
    <t>FS_EquityStatement</t>
  </si>
  <si>
    <t>FS_EquityStatement_PY</t>
  </si>
  <si>
    <t>Cash, cash equivalents and restricted cash shown in the statement of cash flows</t>
  </si>
  <si>
    <t>NOT USED</t>
  </si>
  <si>
    <t>millions except per share amounts)</t>
  </si>
  <si>
    <t>Constant</t>
  </si>
  <si>
    <t>Currency</t>
  </si>
  <si>
    <t>Ex_AdjustedEBITDA</t>
  </si>
  <si>
    <t>bps</t>
  </si>
  <si>
    <t>Subscription fees</t>
  </si>
  <si>
    <t>Interest income</t>
  </si>
  <si>
    <t>Ex_IncomeStatement</t>
  </si>
  <si>
    <t>Ex_EBITDAMargin</t>
  </si>
  <si>
    <t>Ex_DilutedEPS</t>
  </si>
  <si>
    <t>Operating Expenses</t>
  </si>
  <si>
    <t>Unrealized foreign exchange gains / (losses)</t>
  </si>
  <si>
    <t>Adjusted Expenses</t>
  </si>
  <si>
    <t>Ex_AdjustedExpenses</t>
  </si>
  <si>
    <t>YoY</t>
  </si>
  <si>
    <t>(in $ mm)</t>
  </si>
  <si>
    <t>Ex_QuarterlyTradeVolume</t>
  </si>
  <si>
    <t>Total FPM</t>
  </si>
  <si>
    <t>Ex_AverageVariable</t>
  </si>
  <si>
    <t>$ Change</t>
  </si>
  <si>
    <t>% Change</t>
  </si>
  <si>
    <t>MDA_ResultsOfOperations_YTD</t>
  </si>
  <si>
    <t>MDA_PercentOfRevenues_Change_YTD</t>
  </si>
  <si>
    <t>MDA_OperatingExp_YTD</t>
  </si>
  <si>
    <t>MDA_ReconAdjustedEBITDA_YTD</t>
  </si>
  <si>
    <t>MDA_ReconAdjustedDilutedEPS_YTD</t>
  </si>
  <si>
    <t>Three Months</t>
  </si>
  <si>
    <t>IS Check:</t>
  </si>
  <si>
    <t>Table 2</t>
  </si>
  <si>
    <t>Total Revenue by Fee Type</t>
  </si>
  <si>
    <t>Action Items:</t>
  </si>
  <si>
    <t>"Refinitiv market data fees" not a separate line item - included as part of "Subscription fees" line item</t>
  </si>
  <si>
    <t>Total Rev by Type (Table 2) Check:</t>
  </si>
  <si>
    <t>Table 1</t>
  </si>
  <si>
    <t>IS Summary</t>
  </si>
  <si>
    <t>Table 3</t>
  </si>
  <si>
    <t>Rev by Fee Type (Variable vs Fixed)</t>
  </si>
  <si>
    <t>n/a</t>
  </si>
  <si>
    <t>Total Expenses</t>
  </si>
  <si>
    <t>ROUNDING CHECK TO Rev by Type (Table 2)</t>
  </si>
  <si>
    <t>V + F</t>
  </si>
  <si>
    <t>QTD</t>
  </si>
  <si>
    <t>YTD</t>
  </si>
  <si>
    <t>FCCS amount is wrong.</t>
  </si>
  <si>
    <t>Note: Calc was prepared by Joe, but can be calculated using Variable Fees table and Volumes table</t>
  </si>
  <si>
    <t>Deferred tax asset</t>
  </si>
  <si>
    <t>Tax receivable agreement liability</t>
  </si>
  <si>
    <t>Stockholders' Equity/Members' Capital</t>
  </si>
  <si>
    <t>Total liabilities and stockholders' equity/members' capital</t>
  </si>
  <si>
    <t>Check:</t>
  </si>
  <si>
    <t>Liabilities and Stockholders' Equity/Members' Capital</t>
  </si>
  <si>
    <t>12 Years</t>
  </si>
  <si>
    <t>7 Years</t>
  </si>
  <si>
    <t>Def Rev @ 12/31/18</t>
  </si>
  <si>
    <t>New Billings</t>
  </si>
  <si>
    <t>Def Rev @ 3/31/19</t>
  </si>
  <si>
    <t>Rev Recognized</t>
  </si>
  <si>
    <t>Def Rev @ 6/30/19</t>
  </si>
  <si>
    <t>Revenue Recognized during Q2</t>
  </si>
  <si>
    <t>Revenue recognized YTD 6/30/19</t>
  </si>
  <si>
    <t xml:space="preserve">Class C common stock </t>
  </si>
  <si>
    <t>Not linked to BS</t>
  </si>
  <si>
    <t>Less: Pre-IPO net income attributable to Tradeweb Markets LLC</t>
  </si>
  <si>
    <t>Numerator:</t>
  </si>
  <si>
    <t>Denominator:</t>
  </si>
  <si>
    <t>Dilutive effect of equity-settled PRSUs</t>
  </si>
  <si>
    <t>Dilutive effect of options</t>
  </si>
  <si>
    <t xml:space="preserve">Net interest income </t>
  </si>
  <si>
    <t>Net income attributable to Tradeweb Markets Inc. and non-controlling interests</t>
  </si>
  <si>
    <t>Other comprehensive income:</t>
  </si>
  <si>
    <t>Net income attributable to non-controlling interests</t>
  </si>
  <si>
    <t>Comprehensive income - Tradeweb Markets Inc.</t>
  </si>
  <si>
    <t>Comprehensive income - Non-controlling interests</t>
  </si>
  <si>
    <t>Foreign currency translation adjustments attributable to non-controlling interests</t>
  </si>
  <si>
    <t>Comprehensive income attributable to non-controlling interests</t>
  </si>
  <si>
    <t>Foreign currency translation adjustments attributable to Tradeweb Markets Inc.</t>
  </si>
  <si>
    <t>Weighted average shares of Class A and Class B common stock outstanding - Basic</t>
  </si>
  <si>
    <t>Weighted average shares of Class A and Class B common stock outstanding - Diluted</t>
  </si>
  <si>
    <t>Earnings per share - Basic</t>
  </si>
  <si>
    <t>Earnings per share - Diluted</t>
  </si>
  <si>
    <t>Change from net income attributable to Tradeweb Markets Inc. and transfers (to) from non-controlling interest</t>
  </si>
  <si>
    <t>Increase in Tradeweb Markets Inc.'s paid-in capital for sale of common shares</t>
  </si>
  <si>
    <t>Decrease in Tradeweb Markets Inc.'s paid-in capital for purchase of common shares</t>
  </si>
  <si>
    <t>Net transfers (to) from non-controlling interest</t>
  </si>
  <si>
    <t>Net Income Attributable to Tradeweb Markets Inc. and Transfers (to) from the Non-controlling Interest</t>
  </si>
  <si>
    <t>Allocation of equity to non-controlling interests arising from the reorganization transactions and IPO</t>
  </si>
  <si>
    <t>Note_NCI_TransfersToNCI</t>
  </si>
  <si>
    <t>Transfers (to) from non-controlling interest:</t>
  </si>
  <si>
    <t>Number of LLC Interests held by Tradeweb Markets Inc.</t>
  </si>
  <si>
    <t>Number of LLC Interests held by non-controlling interest holders</t>
  </si>
  <si>
    <t>Total LLC Interests outstanding</t>
  </si>
  <si>
    <t>LLC</t>
  </si>
  <si>
    <t>Interests</t>
  </si>
  <si>
    <t>Ownership</t>
  </si>
  <si>
    <t>Class A</t>
  </si>
  <si>
    <t>Class B</t>
  </si>
  <si>
    <t xml:space="preserve">Class D </t>
  </si>
  <si>
    <t>Per Org Note</t>
  </si>
  <si>
    <t>Amounts per SHE Stmt</t>
  </si>
  <si>
    <t>Equity-Settled PRSUs</t>
  </si>
  <si>
    <t>PRSU compensation expense</t>
  </si>
  <si>
    <t>Income tax benefit</t>
  </si>
  <si>
    <t>PRSU compensation expense, net of taxes</t>
  </si>
  <si>
    <t>Total fair value of vested PRSUs</t>
  </si>
  <si>
    <t>Weighted-average grant date fair value per unit</t>
  </si>
  <si>
    <t>Pre-IPO net income attributable to Tradeweb Markets LLC</t>
  </si>
  <si>
    <t>Pre-IPO comprehensive income attributable to Tradeweb Markets LLC</t>
  </si>
  <si>
    <t>Comprehensive income - Pre-IPO attributable to Tradeweb Markets LLC</t>
  </si>
  <si>
    <t>Cash-Settled PRSUs</t>
  </si>
  <si>
    <t>Weighted-average fair value per unit</t>
  </si>
  <si>
    <t>Option compensation expense</t>
  </si>
  <si>
    <t>Option compensation expense, net of taxes</t>
  </si>
  <si>
    <t>Total fair value of vested options</t>
  </si>
  <si>
    <t>Notes_Share_Options</t>
  </si>
  <si>
    <t>1.3 years</t>
  </si>
  <si>
    <t xml:space="preserve">Weighted-average recognition period </t>
  </si>
  <si>
    <t>1.7 years</t>
  </si>
  <si>
    <t>2.0 years</t>
  </si>
  <si>
    <t>Should tie directly to the BS (do not use Dominic's support)</t>
  </si>
  <si>
    <t>Stock-based compensation expense</t>
  </si>
  <si>
    <t>Gross Revenue</t>
  </si>
  <si>
    <t>Sum of Q1 + Q2</t>
  </si>
  <si>
    <t>Source: Dominic Aloia</t>
  </si>
  <si>
    <t>Q2'19</t>
  </si>
  <si>
    <t>Q2'18</t>
  </si>
  <si>
    <t>Source: Joe Shkolnik (using FX Schedules from last year).</t>
  </si>
  <si>
    <t>Source: Joe Shkolnik (Earnings Deck)</t>
  </si>
  <si>
    <t>Adjusted EBITDA on a constant currency basis (excludes fx)</t>
  </si>
  <si>
    <t>ADJSUTED EBITDA margin growth on a constant currency basis</t>
  </si>
  <si>
    <t>Basis Points Conversion</t>
  </si>
  <si>
    <t>Basis Points Change</t>
  </si>
  <si>
    <t>June 30,</t>
  </si>
  <si>
    <t>Ended </t>
  </si>
  <si>
    <t>Three Months Ended</t>
  </si>
  <si>
    <t>Six Months Ended</t>
  </si>
  <si>
    <t>Notes_Related_PartyTransactions_IS</t>
  </si>
  <si>
    <r>
      <rPr>
        <b/>
        <sz val="8"/>
        <color theme="1"/>
        <rFont val="Times New Roman"/>
        <family val="1"/>
      </rPr>
      <t>Mezzanine Capital</t>
    </r>
    <r>
      <rPr>
        <sz val="8"/>
        <color theme="1"/>
        <rFont val="Times New Roman"/>
        <family val="1"/>
      </rPr>
      <t xml:space="preserve"> Class C Shares and Class P(C) Shares</t>
    </r>
  </si>
  <si>
    <t>Change for Cash Flow Check:</t>
  </si>
  <si>
    <t>Reconciliation of cash, cash equivalents and restricted cash as shown on the statements of financial condition:</t>
  </si>
  <si>
    <t>June 30, 
2019</t>
  </si>
  <si>
    <t>Balance at March 31, 2019</t>
  </si>
  <si>
    <t>Reclass between NCI and APIC for TRA piece</t>
  </si>
  <si>
    <t>OLD NUMBERS</t>
  </si>
  <si>
    <t>Net cash (used in) investing activities</t>
  </si>
  <si>
    <t>Net cash (used in) financing activities</t>
  </si>
  <si>
    <t>Net cash provided by operating activities</t>
  </si>
  <si>
    <t>Pre-IPO capital distributions</t>
  </si>
  <si>
    <t>December 31, 
2018</t>
  </si>
  <si>
    <t>Members' capital at March 31, 2018</t>
  </si>
  <si>
    <t>Capital distributions to non-controlling interests</t>
  </si>
  <si>
    <t>Net cash flows provided by operating activities</t>
  </si>
  <si>
    <t>Net cash flows (used in) investing activities</t>
  </si>
  <si>
    <t>Net cash flows (used in) financing activities</t>
  </si>
  <si>
    <t>Add: Net income attributable to non-controlling interests (adjusted for a corporate effective tax rate)</t>
  </si>
  <si>
    <r>
      <t>Revenue</t>
    </r>
    <r>
      <rPr>
        <u/>
        <sz val="10"/>
        <color theme="1"/>
        <rFont val="Times New Roman"/>
        <family val="1"/>
      </rPr>
      <t>:</t>
    </r>
  </si>
  <si>
    <t>ETR (Q2'19)</t>
  </si>
  <si>
    <t>2Q19</t>
  </si>
  <si>
    <t>2Q18</t>
  </si>
  <si>
    <r>
      <t>Growth</t>
    </r>
    <r>
      <rPr>
        <b/>
        <u/>
        <vertAlign val="superscript"/>
        <sz val="10"/>
        <color theme="1"/>
        <rFont val="Arial"/>
        <family val="2"/>
      </rPr>
      <t xml:space="preserve"> (</t>
    </r>
    <r>
      <rPr>
        <vertAlign val="superscript"/>
        <sz val="10"/>
        <color theme="1"/>
        <rFont val="Arial"/>
        <family val="2"/>
      </rPr>
      <t>1)</t>
    </r>
  </si>
  <si>
    <r>
      <t>Net income</t>
    </r>
    <r>
      <rPr>
        <vertAlign val="superscript"/>
        <sz val="10"/>
        <color theme="1"/>
        <rFont val="Arial"/>
        <family val="2"/>
      </rPr>
      <t xml:space="preserve"> (2)</t>
    </r>
  </si>
  <si>
    <t>+188</t>
  </si>
  <si>
    <t>+217</t>
  </si>
  <si>
    <t>Weighted average LLC Interests outstanding - Basic</t>
  </si>
  <si>
    <t>Weighted average LLC Interests outstanding - Diluted</t>
  </si>
  <si>
    <t>(in thousands, except share and per share amounts)</t>
  </si>
  <si>
    <r>
      <t>Acquisition and Refinitiv Transaction related depreciation and amortization</t>
    </r>
    <r>
      <rPr>
        <vertAlign val="superscript"/>
        <sz val="10"/>
        <color theme="1"/>
        <rFont val="Times New Roman"/>
        <family val="1"/>
      </rPr>
      <t>(2)</t>
    </r>
  </si>
  <si>
    <r>
      <t>EPS: Pre-IPO net income attributable to Tradeweb Markets LLC</t>
    </r>
    <r>
      <rPr>
        <b/>
        <vertAlign val="superscript"/>
        <sz val="8"/>
        <color theme="1"/>
        <rFont val="Times New Roman"/>
        <family val="1"/>
      </rPr>
      <t>(1)</t>
    </r>
  </si>
  <si>
    <r>
      <t>Basic earnings per share</t>
    </r>
    <r>
      <rPr>
        <b/>
        <vertAlign val="superscript"/>
        <sz val="8"/>
        <color theme="1"/>
        <rFont val="Times New Roman"/>
        <family val="1"/>
      </rPr>
      <t>(2)</t>
    </r>
    <r>
      <rPr>
        <b/>
        <sz val="8"/>
        <color theme="1"/>
        <rFont val="Times New Roman"/>
        <family val="1"/>
      </rPr>
      <t>:</t>
    </r>
  </si>
  <si>
    <r>
      <t>Diluted earnings per share</t>
    </r>
    <r>
      <rPr>
        <b/>
        <vertAlign val="superscript"/>
        <sz val="8"/>
        <color theme="1"/>
        <rFont val="Times New Roman"/>
        <family val="1"/>
      </rPr>
      <t>(3)</t>
    </r>
    <r>
      <rPr>
        <b/>
        <sz val="8"/>
        <color theme="1"/>
        <rFont val="Times New Roman"/>
        <family val="1"/>
      </rPr>
      <t>:</t>
    </r>
  </si>
  <si>
    <t>(in thousands except share and per share amounts)</t>
  </si>
  <si>
    <r>
      <t>Acquisition and Refinitiv Transaction related D&amp;A</t>
    </r>
    <r>
      <rPr>
        <vertAlign val="superscript"/>
        <sz val="10"/>
        <color theme="1"/>
        <rFont val="Times New Roman"/>
        <family val="1"/>
      </rPr>
      <t>(2)</t>
    </r>
  </si>
  <si>
    <t>Ex_RevbyAssetClassVarAndFixed</t>
  </si>
  <si>
    <t>&lt;-- % hand-typed because Joe Shkolnik says this is the correct amount (not the way it calculates)</t>
  </si>
  <si>
    <t>Dividends ($0.08 per share)</t>
  </si>
  <si>
    <t>Reconciliation of Net Income to Adjusted EBITDA</t>
  </si>
  <si>
    <t>and Adjusted EBITDA Margin</t>
  </si>
  <si>
    <t xml:space="preserve">Reconciliation of Net Income to </t>
  </si>
  <si>
    <t>Adjusted Net Income and Adjusted Diluted EPS</t>
  </si>
  <si>
    <r>
      <t>Acquisition and Refinitiv Transaction related D&amp;A</t>
    </r>
    <r>
      <rPr>
        <vertAlign val="superscript"/>
        <sz val="10"/>
        <color theme="1"/>
        <rFont val="Times New Roman"/>
        <family val="1"/>
      </rPr>
      <t>(1)</t>
    </r>
  </si>
  <si>
    <t>Weighted average shares outstanding</t>
  </si>
  <si>
    <t xml:space="preserve">Earnings per share </t>
  </si>
  <si>
    <t>(1) The pre-IPO period presents net income, weighted average LLC Interests outstanding and earnings per share for Tradeweb Markets LLC. The number of outstanding LLC interests has been adjusted retrospectively for all pre-IPO periods presented to reflect the amendments made to the Tradeweb Markets LLC Agreement as a result of the aforementioned Reorganization Transactions and subsequent IPO.</t>
  </si>
  <si>
    <t>(2) The post-IPO period presents net income, weighted average Class A and Class B common stock outstanding  and earnings per share for Tradeweb Markets Inc.</t>
  </si>
  <si>
    <t>Note 1: In April 2019, the Company underwent Reorganization Transactions in connection with its IPO, which resulted in the authorization and issuance of four different classes of common stock (see Note 9 – Shareholders’ Equity). Since there were no shares of Class A or Class B common stock outstanding prior to the IPO, pre-IPO EPS information is not comparable to the post-IPO EPS information.  As a result, EPS is being presented separately for the pre-IPO and post-IPO periods. Refer to Note 16 - Earnings per share for additional information.</t>
  </si>
  <si>
    <r>
      <t>EPS calculations for pre-IPO and post-IPO periods</t>
    </r>
    <r>
      <rPr>
        <b/>
        <sz val="8"/>
        <color rgb="FF000000"/>
        <rFont val="Times New Roman"/>
        <family val="1"/>
      </rPr>
      <t xml:space="preserve"> </t>
    </r>
    <r>
      <rPr>
        <b/>
        <vertAlign val="superscript"/>
        <sz val="8"/>
        <color rgb="FF000000"/>
        <rFont val="Times New Roman"/>
        <family val="1"/>
      </rPr>
      <t xml:space="preserve">(1) </t>
    </r>
  </si>
  <si>
    <r>
      <t>0.09</t>
    </r>
    <r>
      <rPr>
        <vertAlign val="superscript"/>
        <sz val="8"/>
        <color rgb="FF000000"/>
        <rFont val="Times New Roman"/>
        <family val="1"/>
      </rPr>
      <t xml:space="preserve"> (b)</t>
    </r>
  </si>
  <si>
    <r>
      <t>142,933,192</t>
    </r>
    <r>
      <rPr>
        <vertAlign val="superscript"/>
        <sz val="8"/>
        <color rgb="FF000000"/>
        <rFont val="Times New Roman"/>
        <family val="1"/>
      </rPr>
      <t xml:space="preserve"> (b)</t>
    </r>
  </si>
  <si>
    <r>
      <t xml:space="preserve">0.18 </t>
    </r>
    <r>
      <rPr>
        <vertAlign val="superscript"/>
        <sz val="8"/>
        <color rgb="FF000000"/>
        <rFont val="Times New Roman"/>
        <family val="1"/>
      </rPr>
      <t xml:space="preserve">(a)  </t>
    </r>
  </si>
  <si>
    <r>
      <t xml:space="preserve">0.39 </t>
    </r>
    <r>
      <rPr>
        <vertAlign val="superscript"/>
        <sz val="8"/>
        <color rgb="FF000000"/>
        <rFont val="Times New Roman"/>
        <family val="1"/>
      </rPr>
      <t xml:space="preserve">(a) </t>
    </r>
  </si>
  <si>
    <r>
      <t xml:space="preserve">0.18 </t>
    </r>
    <r>
      <rPr>
        <vertAlign val="superscript"/>
        <sz val="8"/>
        <color rgb="FF000000"/>
        <rFont val="Times New Roman"/>
        <family val="1"/>
      </rPr>
      <t xml:space="preserve">(a) </t>
    </r>
  </si>
  <si>
    <r>
      <t xml:space="preserve">213,435,314 </t>
    </r>
    <r>
      <rPr>
        <vertAlign val="superscript"/>
        <sz val="8"/>
        <color rgb="FF000000"/>
        <rFont val="Times New Roman"/>
        <family val="1"/>
      </rPr>
      <t xml:space="preserve">(a) </t>
    </r>
  </si>
  <si>
    <r>
      <t>Earnings per diluted share</t>
    </r>
    <r>
      <rPr>
        <vertAlign val="superscript"/>
        <sz val="10"/>
        <color theme="1"/>
        <rFont val="Times New Roman"/>
        <family val="1"/>
      </rPr>
      <t>(1)</t>
    </r>
  </si>
  <si>
    <r>
      <t xml:space="preserve">Diluted weighted average number of shares outstanding </t>
    </r>
    <r>
      <rPr>
        <vertAlign val="superscript"/>
        <sz val="10"/>
        <color theme="1"/>
        <rFont val="Times New Roman"/>
        <family val="1"/>
      </rPr>
      <t>(1)</t>
    </r>
  </si>
  <si>
    <r>
      <t xml:space="preserve">Adjusted Diluted EPS </t>
    </r>
    <r>
      <rPr>
        <vertAlign val="superscript"/>
        <sz val="10"/>
        <color theme="1"/>
        <rFont val="Times New Roman"/>
        <family val="1"/>
      </rPr>
      <t>(1)</t>
    </r>
  </si>
  <si>
    <r>
      <t>230,234,615</t>
    </r>
    <r>
      <rPr>
        <vertAlign val="superscript"/>
        <sz val="8"/>
        <color theme="1"/>
        <rFont val="Times New Roman"/>
        <family val="1"/>
      </rPr>
      <t xml:space="preserve"> (b)</t>
    </r>
  </si>
  <si>
    <t>Proceeds from issuance of Class A common stock, net underwriting discounts and offering costs</t>
  </si>
  <si>
    <t>Redemption of LLC Interests</t>
  </si>
  <si>
    <t>Non-cash financing activities</t>
  </si>
  <si>
    <t>Establishment of liabilities under tax receivable agreement</t>
  </si>
  <si>
    <r>
      <t>0.09</t>
    </r>
    <r>
      <rPr>
        <vertAlign val="superscript"/>
        <sz val="8"/>
        <color theme="1"/>
        <rFont val="Times New Roman"/>
        <family val="1"/>
      </rPr>
      <t xml:space="preserve"> (b)</t>
    </r>
  </si>
  <si>
    <r>
      <t xml:space="preserve">0.18 </t>
    </r>
    <r>
      <rPr>
        <vertAlign val="superscript"/>
        <sz val="8"/>
        <color theme="1"/>
        <rFont val="Times New Roman"/>
        <family val="1"/>
      </rPr>
      <t xml:space="preserve">(a) </t>
    </r>
  </si>
  <si>
    <r>
      <t xml:space="preserve">0.39 </t>
    </r>
    <r>
      <rPr>
        <vertAlign val="superscript"/>
        <sz val="8"/>
        <color theme="1"/>
        <rFont val="Times New Roman"/>
        <family val="1"/>
      </rPr>
      <t xml:space="preserve">(a) </t>
    </r>
  </si>
  <si>
    <r>
      <t xml:space="preserve">0.25 </t>
    </r>
    <r>
      <rPr>
        <vertAlign val="superscript"/>
        <sz val="8"/>
        <color theme="1"/>
        <rFont val="Times New Roman"/>
        <family val="1"/>
      </rPr>
      <t>(b)</t>
    </r>
  </si>
  <si>
    <r>
      <t>213,435,314</t>
    </r>
    <r>
      <rPr>
        <vertAlign val="superscript"/>
        <sz val="8"/>
        <color theme="1"/>
        <rFont val="Times New Roman"/>
        <family val="1"/>
      </rPr>
      <t xml:space="preserve"> (a) </t>
    </r>
  </si>
  <si>
    <r>
      <t xml:space="preserve">0.23 </t>
    </r>
    <r>
      <rPr>
        <vertAlign val="superscript"/>
        <sz val="8"/>
        <color theme="1"/>
        <rFont val="Times New Roman"/>
        <family val="1"/>
      </rPr>
      <t>(a)</t>
    </r>
  </si>
  <si>
    <r>
      <t xml:space="preserve">213,435,314 </t>
    </r>
    <r>
      <rPr>
        <vertAlign val="superscript"/>
        <sz val="8"/>
        <color theme="1"/>
        <rFont val="Times New Roman"/>
        <family val="1"/>
      </rPr>
      <t xml:space="preserve">(a) </t>
    </r>
  </si>
  <si>
    <r>
      <t xml:space="preserve">0.45 </t>
    </r>
    <r>
      <rPr>
        <vertAlign val="superscript"/>
        <sz val="8"/>
        <color theme="1"/>
        <rFont val="Times New Roman"/>
        <family val="1"/>
      </rPr>
      <t>(a)</t>
    </r>
  </si>
  <si>
    <t>Expense associated with Special Option Award</t>
  </si>
  <si>
    <r>
      <t xml:space="preserve">(Gain) / loss from revaluation of foreign-denominated cash </t>
    </r>
    <r>
      <rPr>
        <vertAlign val="superscript"/>
        <sz val="10"/>
        <color theme="1"/>
        <rFont val="Times New Roman"/>
        <family val="1"/>
      </rPr>
      <t>(1)</t>
    </r>
  </si>
  <si>
    <r>
      <t xml:space="preserve">Adjusted EBITDA margin </t>
    </r>
    <r>
      <rPr>
        <b/>
        <vertAlign val="superscript"/>
        <sz val="10"/>
        <color theme="1"/>
        <rFont val="Times New Roman"/>
        <family val="1"/>
      </rPr>
      <t>(2)</t>
    </r>
  </si>
  <si>
    <r>
      <t>(Gain) / loss from revaluation of foreign denominated cash</t>
    </r>
    <r>
      <rPr>
        <vertAlign val="superscript"/>
        <sz val="10"/>
        <color theme="1"/>
        <rFont val="Times New Roman"/>
        <family val="1"/>
      </rPr>
      <t>(3)</t>
    </r>
  </si>
  <si>
    <r>
      <t>Adjusted income taxes</t>
    </r>
    <r>
      <rPr>
        <vertAlign val="superscript"/>
        <sz val="10"/>
        <color theme="1"/>
        <rFont val="Times New Roman"/>
        <family val="1"/>
      </rPr>
      <t>(4)</t>
    </r>
  </si>
  <si>
    <r>
      <t>Gain / (loss) from revaluation of foreign-denominated cash</t>
    </r>
    <r>
      <rPr>
        <vertAlign val="superscript"/>
        <sz val="10"/>
        <color theme="1"/>
        <rFont val="Times New Roman"/>
        <family val="1"/>
      </rPr>
      <t>(2)</t>
    </r>
  </si>
  <si>
    <r>
      <t xml:space="preserve">Earnings per diluted share </t>
    </r>
    <r>
      <rPr>
        <b/>
        <vertAlign val="superscript"/>
        <sz val="10"/>
        <color theme="1"/>
        <rFont val="Times New Roman"/>
        <family val="1"/>
      </rPr>
      <t>(1)</t>
    </r>
  </si>
  <si>
    <r>
      <t xml:space="preserve">Adjusted Diluted EPS </t>
    </r>
    <r>
      <rPr>
        <b/>
        <vertAlign val="superscript"/>
        <sz val="10"/>
        <color theme="1"/>
        <rFont val="Times New Roman"/>
        <family val="1"/>
      </rPr>
      <t>(1)</t>
    </r>
  </si>
  <si>
    <r>
      <t>213,435,314</t>
    </r>
    <r>
      <rPr>
        <vertAlign val="superscript"/>
        <sz val="8"/>
        <color theme="1"/>
        <rFont val="Times New Roman"/>
        <family val="1"/>
      </rPr>
      <t xml:space="preserve"> (a)</t>
    </r>
  </si>
  <si>
    <r>
      <t>0.09</t>
    </r>
    <r>
      <rPr>
        <b/>
        <vertAlign val="superscript"/>
        <sz val="8"/>
        <color theme="1"/>
        <rFont val="Times New Roman"/>
        <family val="1"/>
      </rPr>
      <t xml:space="preserve"> (b)</t>
    </r>
  </si>
  <si>
    <r>
      <t xml:space="preserve">0.18 </t>
    </r>
    <r>
      <rPr>
        <b/>
        <vertAlign val="superscript"/>
        <sz val="8"/>
        <color theme="1"/>
        <rFont val="Times New Roman"/>
        <family val="1"/>
      </rPr>
      <t>(a)</t>
    </r>
  </si>
  <si>
    <r>
      <t xml:space="preserve">0.39 </t>
    </r>
    <r>
      <rPr>
        <b/>
        <vertAlign val="superscript"/>
        <sz val="8"/>
        <color theme="1"/>
        <rFont val="Times New Roman"/>
        <family val="1"/>
      </rPr>
      <t>(a)</t>
    </r>
  </si>
  <si>
    <r>
      <t xml:space="preserve">0.25 </t>
    </r>
    <r>
      <rPr>
        <b/>
        <vertAlign val="superscript"/>
        <sz val="8"/>
        <color theme="1"/>
        <rFont val="Times New Roman"/>
        <family val="1"/>
      </rPr>
      <t>(b)</t>
    </r>
  </si>
  <si>
    <r>
      <t xml:space="preserve">0.23 </t>
    </r>
    <r>
      <rPr>
        <b/>
        <vertAlign val="superscript"/>
        <sz val="8"/>
        <color theme="1"/>
        <rFont val="Times New Roman"/>
        <family val="1"/>
      </rPr>
      <t>(a)</t>
    </r>
  </si>
  <si>
    <r>
      <t xml:space="preserve">0.45 </t>
    </r>
    <r>
      <rPr>
        <b/>
        <vertAlign val="superscript"/>
        <sz val="8"/>
        <color theme="1"/>
        <rFont val="Times New Roman"/>
        <family val="1"/>
      </rPr>
      <t>(a)</t>
    </r>
  </si>
  <si>
    <r>
      <t>0.39</t>
    </r>
    <r>
      <rPr>
        <vertAlign val="superscript"/>
        <sz val="7"/>
        <color rgb="FF000000"/>
        <rFont val="Times New Roman"/>
        <family val="1"/>
      </rPr>
      <t xml:space="preserve"> (a) </t>
    </r>
  </si>
  <si>
    <r>
      <t xml:space="preserve">0.39 </t>
    </r>
    <r>
      <rPr>
        <vertAlign val="superscript"/>
        <sz val="7"/>
        <color rgb="FF000000"/>
        <rFont val="Times New Roman"/>
        <family val="1"/>
      </rPr>
      <t xml:space="preserve">(a) </t>
    </r>
  </si>
  <si>
    <r>
      <t>0.18</t>
    </r>
    <r>
      <rPr>
        <vertAlign val="superscript"/>
        <sz val="7"/>
        <color rgb="FF000000"/>
        <rFont val="Times New Roman"/>
        <family val="1"/>
      </rPr>
      <t xml:space="preserve"> (a)  </t>
    </r>
  </si>
  <si>
    <r>
      <t>0.18</t>
    </r>
    <r>
      <rPr>
        <vertAlign val="superscript"/>
        <sz val="7"/>
        <color rgb="FF000000"/>
        <rFont val="Times New Roman"/>
        <family val="1"/>
      </rPr>
      <t xml:space="preserve"> (a) </t>
    </r>
  </si>
  <si>
    <r>
      <t xml:space="preserve">0.09 </t>
    </r>
    <r>
      <rPr>
        <vertAlign val="superscript"/>
        <sz val="7"/>
        <color rgb="FF000000"/>
        <rFont val="Times New Roman"/>
        <family val="1"/>
      </rPr>
      <t>(b)</t>
    </r>
  </si>
  <si>
    <r>
      <t xml:space="preserve">142,933,192 </t>
    </r>
    <r>
      <rPr>
        <vertAlign val="superscript"/>
        <sz val="7"/>
        <color rgb="FF000000"/>
        <rFont val="Times New Roman"/>
        <family val="1"/>
      </rPr>
      <t>(b)</t>
    </r>
  </si>
  <si>
    <r>
      <t>213,435,314</t>
    </r>
    <r>
      <rPr>
        <vertAlign val="superscript"/>
        <sz val="7"/>
        <color rgb="FF000000"/>
        <rFont val="Times New Roman"/>
        <family val="1"/>
      </rPr>
      <t xml:space="preserve"> (a) </t>
    </r>
  </si>
  <si>
    <r>
      <t>EPS calculations for pre-IPO and post-IPO periods</t>
    </r>
    <r>
      <rPr>
        <b/>
        <vertAlign val="superscript"/>
        <sz val="7"/>
        <color rgb="FF000000"/>
        <rFont val="Times New Roman"/>
        <family val="1"/>
      </rPr>
      <t xml:space="preserve"> (1) </t>
    </r>
  </si>
  <si>
    <t>Ex_FreeCashFlows</t>
  </si>
  <si>
    <r>
      <t xml:space="preserve">222,222,197 </t>
    </r>
    <r>
      <rPr>
        <vertAlign val="superscript"/>
        <sz val="7"/>
        <color rgb="FF000000"/>
        <rFont val="Times New Roman"/>
        <family val="1"/>
      </rPr>
      <t>(a)</t>
    </r>
    <r>
      <rPr>
        <sz val="7"/>
        <color rgb="FF000000"/>
        <rFont val="Times New Roman"/>
        <family val="1"/>
      </rPr>
      <t xml:space="preserve">/
142,933,192 </t>
    </r>
    <r>
      <rPr>
        <vertAlign val="superscript"/>
        <sz val="7"/>
        <color rgb="FF000000"/>
        <rFont val="Times New Roman"/>
        <family val="1"/>
      </rPr>
      <t xml:space="preserve">(b) </t>
    </r>
    <r>
      <rPr>
        <sz val="7"/>
        <color rgb="FF000000"/>
        <rFont val="Times New Roman"/>
        <family val="1"/>
      </rPr>
      <t xml:space="preserve"> </t>
    </r>
  </si>
  <si>
    <r>
      <t xml:space="preserve">0.19 </t>
    </r>
    <r>
      <rPr>
        <vertAlign val="superscript"/>
        <sz val="7"/>
        <color rgb="FF000000"/>
        <rFont val="Times New Roman"/>
        <family val="1"/>
      </rPr>
      <t>(a)</t>
    </r>
    <r>
      <rPr>
        <sz val="7"/>
        <color rgb="FF000000"/>
        <rFont val="Times New Roman"/>
        <family val="1"/>
      </rPr>
      <t xml:space="preserve">/
0.09 </t>
    </r>
    <r>
      <rPr>
        <vertAlign val="superscript"/>
        <sz val="7"/>
        <color rgb="FF000000"/>
        <rFont val="Times New Roman"/>
        <family val="1"/>
      </rPr>
      <t xml:space="preserve">(b)  </t>
    </r>
  </si>
  <si>
    <r>
      <t xml:space="preserve">0.19 </t>
    </r>
    <r>
      <rPr>
        <vertAlign val="superscript"/>
        <sz val="7"/>
        <color rgb="FF000000"/>
        <rFont val="Times New Roman"/>
        <family val="1"/>
      </rPr>
      <t>(a)</t>
    </r>
    <r>
      <rPr>
        <sz val="7"/>
        <color rgb="FF000000"/>
        <rFont val="Times New Roman"/>
        <family val="1"/>
      </rPr>
      <t>/
0.09</t>
    </r>
    <r>
      <rPr>
        <vertAlign val="superscript"/>
        <sz val="7"/>
        <color rgb="FF000000"/>
        <rFont val="Times New Roman"/>
        <family val="1"/>
      </rPr>
      <t xml:space="preserve"> (b) </t>
    </r>
    <r>
      <rPr>
        <sz val="7"/>
        <color rgb="FF000000"/>
        <rFont val="Times New Roman"/>
        <family val="1"/>
      </rPr>
      <t xml:space="preserve"> </t>
    </r>
  </si>
  <si>
    <r>
      <t xml:space="preserve">0.19 </t>
    </r>
    <r>
      <rPr>
        <b/>
        <vertAlign val="superscript"/>
        <sz val="8"/>
        <color theme="1"/>
        <rFont val="Times New Roman"/>
        <family val="1"/>
      </rPr>
      <t>(a)</t>
    </r>
    <r>
      <rPr>
        <b/>
        <sz val="8"/>
        <color theme="1"/>
        <rFont val="Times New Roman"/>
        <family val="1"/>
      </rPr>
      <t xml:space="preserve">/
0.09 </t>
    </r>
    <r>
      <rPr>
        <b/>
        <vertAlign val="superscript"/>
        <sz val="8"/>
        <color theme="1"/>
        <rFont val="Times New Roman"/>
        <family val="1"/>
      </rPr>
      <t xml:space="preserve">(b)  </t>
    </r>
  </si>
  <si>
    <r>
      <t xml:space="preserve">0.23 </t>
    </r>
    <r>
      <rPr>
        <b/>
        <vertAlign val="superscript"/>
        <sz val="8"/>
        <color theme="1"/>
        <rFont val="Times New Roman"/>
        <family val="1"/>
      </rPr>
      <t>(a)</t>
    </r>
    <r>
      <rPr>
        <b/>
        <sz val="8"/>
        <color theme="1"/>
        <rFont val="Times New Roman"/>
        <family val="1"/>
      </rPr>
      <t xml:space="preserve"> /
0.25 </t>
    </r>
    <r>
      <rPr>
        <b/>
        <vertAlign val="superscript"/>
        <sz val="8"/>
        <color theme="1"/>
        <rFont val="Times New Roman"/>
        <family val="1"/>
      </rPr>
      <t xml:space="preserve">(b)  </t>
    </r>
  </si>
  <si>
    <r>
      <t xml:space="preserve">0.19 </t>
    </r>
    <r>
      <rPr>
        <vertAlign val="superscript"/>
        <sz val="8"/>
        <color rgb="FF000000"/>
        <rFont val="Times New Roman"/>
        <family val="1"/>
      </rPr>
      <t xml:space="preserve">(a) </t>
    </r>
    <r>
      <rPr>
        <sz val="8"/>
        <color rgb="FF000000"/>
        <rFont val="Times New Roman"/>
        <family val="1"/>
      </rPr>
      <t>/
0.09</t>
    </r>
    <r>
      <rPr>
        <vertAlign val="superscript"/>
        <sz val="8"/>
        <color rgb="FF000000"/>
        <rFont val="Times New Roman"/>
        <family val="1"/>
      </rPr>
      <t xml:space="preserve"> (b)  </t>
    </r>
  </si>
  <si>
    <r>
      <t xml:space="preserve">222,222,197 </t>
    </r>
    <r>
      <rPr>
        <vertAlign val="superscript"/>
        <sz val="8"/>
        <color rgb="FF000000"/>
        <rFont val="Times New Roman"/>
        <family val="1"/>
      </rPr>
      <t xml:space="preserve">(a) </t>
    </r>
    <r>
      <rPr>
        <sz val="8"/>
        <color rgb="FF000000"/>
        <rFont val="Times New Roman"/>
        <family val="1"/>
      </rPr>
      <t>/
142,933,192</t>
    </r>
    <r>
      <rPr>
        <vertAlign val="superscript"/>
        <sz val="8"/>
        <color rgb="FF000000"/>
        <rFont val="Times New Roman"/>
        <family val="1"/>
      </rPr>
      <t xml:space="preserve"> (b)  </t>
    </r>
  </si>
  <si>
    <r>
      <t xml:space="preserve">223,320,457 </t>
    </r>
    <r>
      <rPr>
        <vertAlign val="superscript"/>
        <sz val="8"/>
        <rFont val="Times New Roman"/>
        <family val="1"/>
      </rPr>
      <t>(a)</t>
    </r>
    <r>
      <rPr>
        <sz val="8"/>
        <rFont val="Times New Roman"/>
        <family val="1"/>
      </rPr>
      <t xml:space="preserve"> /
230,234,615 </t>
    </r>
    <r>
      <rPr>
        <vertAlign val="superscript"/>
        <sz val="8"/>
        <rFont val="Times New Roman"/>
        <family val="1"/>
      </rPr>
      <t xml:space="preserve">(b)  </t>
    </r>
  </si>
  <si>
    <r>
      <t xml:space="preserve">0.23 </t>
    </r>
    <r>
      <rPr>
        <vertAlign val="superscript"/>
        <sz val="8"/>
        <color theme="1"/>
        <rFont val="Times New Roman"/>
        <family val="1"/>
      </rPr>
      <t>(a)</t>
    </r>
    <r>
      <rPr>
        <sz val="8"/>
        <color theme="1"/>
        <rFont val="Times New Roman"/>
        <family val="1"/>
      </rPr>
      <t xml:space="preserve"> /
0.25</t>
    </r>
    <r>
      <rPr>
        <vertAlign val="superscript"/>
        <sz val="8"/>
        <color theme="1"/>
        <rFont val="Times New Roman"/>
        <family val="1"/>
      </rPr>
      <t xml:space="preserve"> (b)  </t>
    </r>
  </si>
  <si>
    <r>
      <t xml:space="preserve">0.19 </t>
    </r>
    <r>
      <rPr>
        <vertAlign val="superscript"/>
        <sz val="8"/>
        <color theme="1"/>
        <rFont val="Times New Roman"/>
        <family val="1"/>
      </rPr>
      <t>(a)</t>
    </r>
    <r>
      <rPr>
        <sz val="8"/>
        <color theme="1"/>
        <rFont val="Times New Roman"/>
        <family val="1"/>
      </rPr>
      <t xml:space="preserve"> /
0.09</t>
    </r>
    <r>
      <rPr>
        <vertAlign val="superscript"/>
        <sz val="8"/>
        <color theme="1"/>
        <rFont val="Times New Roman"/>
        <family val="1"/>
      </rPr>
      <t xml:space="preserve"> (b)  </t>
    </r>
  </si>
  <si>
    <t>Post-IPO net income attributable to Tradeweb Markets Inc.</t>
  </si>
  <si>
    <r>
      <t>EPS: Post-IPO net income attributable to Tradeweb Markets Inc.</t>
    </r>
    <r>
      <rPr>
        <b/>
        <vertAlign val="superscript"/>
        <sz val="8"/>
        <color theme="1"/>
        <rFont val="Times New Roman"/>
        <family val="1"/>
      </rPr>
      <t xml:space="preserve"> </t>
    </r>
  </si>
  <si>
    <t>Post-IPO net income attributable to Tradeweb Markets Inc. and non-controlling interests</t>
  </si>
  <si>
    <t>Assumed conversion of non-controlling interests into Class A and Class B common stock</t>
  </si>
  <si>
    <t>Issuance of common stock, net of offering costs</t>
  </si>
  <si>
    <t>Stock-based compensation expense under the PRSU Plan</t>
  </si>
  <si>
    <t>Stock-based compensation expense under the Option Plan</t>
  </si>
  <si>
    <t>Stock-based compensation</t>
  </si>
  <si>
    <t>Class of 
Common Stock</t>
  </si>
  <si>
    <t>Par
Value</t>
  </si>
  <si>
    <t>Economic 
Rights</t>
  </si>
  <si>
    <t>Notes_SharesBeforeReOrg</t>
  </si>
  <si>
    <t>&lt;--- CY adjusted last minute on 8/2/19 to reflect change in deferred taxes balance BS</t>
  </si>
  <si>
    <t xml:space="preserve">Change made to reclass DTA out of other assets and into it's own separate line item </t>
  </si>
  <si>
    <t>Stock-based compensation expense associated with Special Option Award</t>
  </si>
  <si>
    <t>Total Fees per Million</t>
  </si>
  <si>
    <r>
      <t>Refinitiv market data fees</t>
    </r>
    <r>
      <rPr>
        <vertAlign val="superscript"/>
        <sz val="10"/>
        <color theme="1"/>
        <rFont val="Times New Roman"/>
        <family val="1"/>
      </rPr>
      <t xml:space="preserve"> (2)</t>
    </r>
  </si>
  <si>
    <r>
      <t>Shared Services Fees</t>
    </r>
    <r>
      <rPr>
        <sz val="10"/>
        <color theme="1"/>
        <rFont val="Times New Roman"/>
        <family val="2"/>
      </rPr>
      <t xml:space="preserve"> </t>
    </r>
    <r>
      <rPr>
        <vertAlign val="superscript"/>
        <sz val="10"/>
        <color theme="1"/>
        <rFont val="Times New Roman"/>
        <family val="1"/>
      </rPr>
      <t xml:space="preserve">(3) </t>
    </r>
    <r>
      <rPr>
        <sz val="10"/>
        <color theme="1"/>
        <rFont val="Times New Roman"/>
        <family val="2"/>
      </rPr>
      <t>:</t>
    </r>
  </si>
  <si>
    <r>
      <t>Transaction fees</t>
    </r>
    <r>
      <rPr>
        <vertAlign val="superscript"/>
        <sz val="10"/>
        <color theme="1"/>
        <rFont val="Times New Roman"/>
        <family val="1"/>
      </rPr>
      <t xml:space="preserve"> (1)</t>
    </r>
  </si>
  <si>
    <r>
      <t xml:space="preserve">Subscription fees </t>
    </r>
    <r>
      <rPr>
        <vertAlign val="superscript"/>
        <sz val="10"/>
        <color theme="1"/>
        <rFont val="Times New Roman"/>
        <family val="1"/>
      </rPr>
      <t>(1)</t>
    </r>
  </si>
  <si>
    <r>
      <t>Commissions</t>
    </r>
    <r>
      <rPr>
        <vertAlign val="superscript"/>
        <sz val="10"/>
        <color theme="1"/>
        <rFont val="Times New Roman"/>
        <family val="1"/>
      </rPr>
      <t xml:space="preserve"> (1)</t>
    </r>
  </si>
  <si>
    <t>for Identical</t>
  </si>
  <si>
    <r>
      <t xml:space="preserve">230,136,188 </t>
    </r>
    <r>
      <rPr>
        <vertAlign val="superscript"/>
        <sz val="8"/>
        <color rgb="FF000000"/>
        <rFont val="Times New Roman"/>
        <family val="1"/>
      </rPr>
      <t>(b)</t>
    </r>
  </si>
  <si>
    <r>
      <t xml:space="preserve">223,320,457 </t>
    </r>
    <r>
      <rPr>
        <vertAlign val="superscript"/>
        <sz val="8"/>
        <color rgb="FF000000"/>
        <rFont val="Times New Roman"/>
        <family val="1"/>
      </rPr>
      <t xml:space="preserve">(a) </t>
    </r>
    <r>
      <rPr>
        <sz val="8"/>
        <color rgb="FF000000"/>
        <rFont val="Times New Roman"/>
        <family val="1"/>
      </rPr>
      <t>/
230,136,188</t>
    </r>
    <r>
      <rPr>
        <vertAlign val="superscript"/>
        <sz val="8"/>
        <color rgb="FF000000"/>
        <rFont val="Times New Roman"/>
        <family val="1"/>
      </rPr>
      <t xml:space="preserve"> (b)  </t>
    </r>
  </si>
  <si>
    <t>Select Financial Results ($ in</t>
  </si>
  <si>
    <r>
      <t>230,136,188</t>
    </r>
    <r>
      <rPr>
        <vertAlign val="superscript"/>
        <sz val="8"/>
        <color theme="1"/>
        <rFont val="Times New Roman"/>
        <family val="1"/>
      </rPr>
      <t xml:space="preserve"> (b)</t>
    </r>
  </si>
  <si>
    <r>
      <t>223,320,457</t>
    </r>
    <r>
      <rPr>
        <vertAlign val="superscript"/>
        <sz val="8"/>
        <rFont val="Times New Roman"/>
        <family val="1"/>
      </rPr>
      <t xml:space="preserve"> (a) /
</t>
    </r>
    <r>
      <rPr>
        <sz val="8"/>
        <rFont val="Times New Roman"/>
        <family val="1"/>
      </rPr>
      <t xml:space="preserve">230,136,188 </t>
    </r>
    <r>
      <rPr>
        <vertAlign val="superscript"/>
        <sz val="8"/>
        <rFont val="Times New Roman"/>
        <family val="1"/>
      </rPr>
      <t xml:space="preserve">(b)  </t>
    </r>
  </si>
  <si>
    <r>
      <t>Diluted weighted average number of shares outstanding</t>
    </r>
    <r>
      <rPr>
        <vertAlign val="superscript"/>
        <sz val="10"/>
        <color theme="1"/>
        <rFont val="Times New Roman"/>
        <family val="1"/>
      </rPr>
      <t xml:space="preserve"> (1)</t>
    </r>
  </si>
  <si>
    <r>
      <t xml:space="preserve">Adjusted diluted weighted average number of shares outstanding </t>
    </r>
    <r>
      <rPr>
        <vertAlign val="superscript"/>
        <sz val="10"/>
        <color theme="1"/>
        <rFont val="Times New Roman"/>
        <family val="1"/>
      </rPr>
      <t>(5)</t>
    </r>
  </si>
  <si>
    <t>230,136,188</t>
  </si>
  <si>
    <t>226,728,323</t>
  </si>
  <si>
    <t>213,435,314</t>
  </si>
  <si>
    <t>Weighted average LLC Interests outstanding</t>
  </si>
  <si>
    <t>Ex_DilutedEPS_PreIPO</t>
  </si>
  <si>
    <t>Ex_DilutedEPS_PostIPO</t>
  </si>
  <si>
    <t>Ex_DilutedEPSv2</t>
  </si>
  <si>
    <t>Reconciliation of Cash Flows from Operating Activities to</t>
  </si>
  <si>
    <t>Reconciliation of Operating Expenses to Adjusted Expenses</t>
  </si>
  <si>
    <t>Ex_EPSTableGAAP</t>
  </si>
  <si>
    <t>Post-IPO Period - Fully Diluted EPS</t>
  </si>
  <si>
    <t>Pre-IPO Period - Fully Diluted EPS</t>
  </si>
  <si>
    <t>Weighted average shares of Class A and Class B common stock outstanding</t>
  </si>
  <si>
    <r>
      <t>Assumed exchange of LLC Interests for shares of Class A and Class B common stock</t>
    </r>
    <r>
      <rPr>
        <vertAlign val="superscript"/>
        <sz val="8"/>
        <color theme="1"/>
        <rFont val="Arial"/>
        <family val="2"/>
      </rPr>
      <t xml:space="preserve"> (1)</t>
    </r>
  </si>
  <si>
    <t>Adjusted diluted weighted average shares number of shares outstanding</t>
  </si>
  <si>
    <t>Ex_DilutedEPS2018</t>
  </si>
  <si>
    <t>Adjusted Diluted Weighted Average Shares Outstanding</t>
  </si>
  <si>
    <t>Reconciliation of Diluted Weighted Average Shares Outstanding to</t>
  </si>
  <si>
    <t>Pre-IPO Period</t>
  </si>
  <si>
    <t>Post-IPO Period</t>
  </si>
  <si>
    <t>Adjusted diluted weighted average shares outstanding</t>
  </si>
  <si>
    <r>
      <t>Add: Net income attributable to non-controlling interests</t>
    </r>
    <r>
      <rPr>
        <vertAlign val="superscript"/>
        <sz val="10"/>
        <color theme="1"/>
        <rFont val="Times New Roman"/>
        <family val="1"/>
      </rPr>
      <t xml:space="preserve"> (1)(2)</t>
    </r>
  </si>
  <si>
    <r>
      <t>Acquisition and Refinitiv Transaction related D&amp;A</t>
    </r>
    <r>
      <rPr>
        <vertAlign val="superscript"/>
        <sz val="10"/>
        <color theme="1"/>
        <rFont val="Times New Roman"/>
        <family val="1"/>
      </rPr>
      <t>(3)</t>
    </r>
  </si>
  <si>
    <r>
      <t>(Gain) / loss from revaluation of foreign denominated cash</t>
    </r>
    <r>
      <rPr>
        <vertAlign val="superscript"/>
        <sz val="10"/>
        <color theme="1"/>
        <rFont val="Times New Roman"/>
        <family val="1"/>
      </rPr>
      <t>(4)</t>
    </r>
  </si>
  <si>
    <r>
      <t>Adjusted income taxes</t>
    </r>
    <r>
      <rPr>
        <vertAlign val="superscript"/>
        <sz val="10"/>
        <color theme="1"/>
        <rFont val="Times New Roman"/>
        <family val="1"/>
      </rPr>
      <t>(5)</t>
    </r>
  </si>
  <si>
    <r>
      <t xml:space="preserve">Adjusted Diluted EPS </t>
    </r>
    <r>
      <rPr>
        <b/>
        <vertAlign val="superscript"/>
        <sz val="10"/>
        <color theme="1"/>
        <rFont val="Times New Roman"/>
        <family val="1"/>
      </rPr>
      <t>(1)(6)</t>
    </r>
  </si>
  <si>
    <r>
      <t>150,847,183</t>
    </r>
    <r>
      <rPr>
        <vertAlign val="superscript"/>
        <sz val="7"/>
        <color rgb="FF000000"/>
        <rFont val="Times New Roman"/>
        <family val="1"/>
      </rPr>
      <t xml:space="preserve"> (b)</t>
    </r>
  </si>
  <si>
    <r>
      <t xml:space="preserve">223,320,457 </t>
    </r>
    <r>
      <rPr>
        <vertAlign val="superscript"/>
        <sz val="7"/>
        <color rgb="FF000000"/>
        <rFont val="Times New Roman"/>
        <family val="1"/>
      </rPr>
      <t>(a)</t>
    </r>
    <r>
      <rPr>
        <sz val="7"/>
        <color rgb="FF000000"/>
        <rFont val="Times New Roman"/>
        <family val="1"/>
      </rPr>
      <t xml:space="preserve">/
150,847,183 </t>
    </r>
    <r>
      <rPr>
        <vertAlign val="superscript"/>
        <sz val="7"/>
        <color rgb="FF000000"/>
        <rFont val="Times New Roman"/>
        <family val="1"/>
      </rPr>
      <t xml:space="preserve">(b)  </t>
    </r>
  </si>
  <si>
    <r>
      <t>Net income attributable to Tradeweb Markets Inc.</t>
    </r>
    <r>
      <rPr>
        <vertAlign val="superscript"/>
        <sz val="10"/>
        <color theme="1"/>
        <rFont val="Arial"/>
        <family val="2"/>
      </rPr>
      <t>(3)</t>
    </r>
  </si>
  <si>
    <r>
      <t>Diluted EPS</t>
    </r>
    <r>
      <rPr>
        <vertAlign val="superscript"/>
        <sz val="10"/>
        <color theme="1"/>
        <rFont val="Arial"/>
        <family val="2"/>
      </rPr>
      <t xml:space="preserve"> (4)</t>
    </r>
  </si>
  <si>
    <r>
      <t xml:space="preserve">Adjusted EBITDA </t>
    </r>
    <r>
      <rPr>
        <vertAlign val="superscript"/>
        <sz val="10"/>
        <color theme="1"/>
        <rFont val="Arial"/>
        <family val="2"/>
      </rPr>
      <t>(5)</t>
    </r>
  </si>
  <si>
    <r>
      <t xml:space="preserve">Adjusted EBITDA margin </t>
    </r>
    <r>
      <rPr>
        <vertAlign val="superscript"/>
        <sz val="10"/>
        <color theme="1"/>
        <rFont val="Arial"/>
        <family val="2"/>
      </rPr>
      <t>(5)</t>
    </r>
  </si>
  <si>
    <r>
      <t xml:space="preserve">Adjusted Net Income </t>
    </r>
    <r>
      <rPr>
        <vertAlign val="superscript"/>
        <sz val="10"/>
        <color theme="1"/>
        <rFont val="Arial"/>
        <family val="2"/>
      </rPr>
      <t>(5)</t>
    </r>
  </si>
  <si>
    <r>
      <t>Adjusted Diluted EPS</t>
    </r>
    <r>
      <rPr>
        <vertAlign val="superscript"/>
        <sz val="10"/>
        <color theme="1"/>
        <rFont val="Arial"/>
        <family val="2"/>
      </rPr>
      <t xml:space="preserve"> (5)(6)</t>
    </r>
  </si>
  <si>
    <r>
      <t xml:space="preserve">Pre-IPO net income attributable to Tradeweb Markets LLC </t>
    </r>
    <r>
      <rPr>
        <vertAlign val="superscript"/>
        <sz val="10"/>
        <color theme="1"/>
        <rFont val="Times New Roman"/>
        <family val="1"/>
      </rPr>
      <t>(1)</t>
    </r>
  </si>
  <si>
    <r>
      <t xml:space="preserve">Add: Net income attributable to Tradeweb Markets Inc. </t>
    </r>
    <r>
      <rPr>
        <vertAlign val="superscript"/>
        <sz val="10"/>
        <color theme="1"/>
        <rFont val="Times New Roman"/>
        <family val="1"/>
      </rPr>
      <t>(1)</t>
    </r>
  </si>
  <si>
    <r>
      <t>12,828</t>
    </r>
    <r>
      <rPr>
        <vertAlign val="superscript"/>
        <sz val="10"/>
        <color theme="1"/>
        <rFont val="Times New Roman"/>
        <family val="1"/>
      </rPr>
      <t xml:space="preserve"> (b)</t>
    </r>
  </si>
  <si>
    <r>
      <t>11,988</t>
    </r>
    <r>
      <rPr>
        <vertAlign val="superscript"/>
        <sz val="10"/>
        <color theme="1"/>
        <rFont val="Times New Roman"/>
        <family val="1"/>
      </rPr>
      <t xml:space="preserve"> (b)</t>
    </r>
  </si>
  <si>
    <r>
      <t xml:space="preserve">24,816 </t>
    </r>
    <r>
      <rPr>
        <b/>
        <vertAlign val="superscript"/>
        <sz val="10"/>
        <color theme="1"/>
        <rFont val="Times New Roman"/>
        <family val="1"/>
      </rPr>
      <t>(b)</t>
    </r>
  </si>
  <si>
    <r>
      <t xml:space="preserve">42,352 </t>
    </r>
    <r>
      <rPr>
        <vertAlign val="superscript"/>
        <sz val="10"/>
        <color theme="1"/>
        <rFont val="Times New Roman"/>
        <family val="1"/>
      </rPr>
      <t>(a)</t>
    </r>
  </si>
  <si>
    <r>
      <t>67,168</t>
    </r>
    <r>
      <rPr>
        <b/>
        <vertAlign val="superscript"/>
        <sz val="10"/>
        <color theme="1"/>
        <rFont val="Times New Roman"/>
        <family val="1"/>
      </rPr>
      <t xml:space="preserve"> (a)(b)</t>
    </r>
  </si>
  <si>
    <r>
      <t>38,897</t>
    </r>
    <r>
      <rPr>
        <vertAlign val="superscript"/>
        <sz val="10"/>
        <color theme="1"/>
        <rFont val="Times New Roman"/>
        <family val="1"/>
      </rPr>
      <t xml:space="preserve"> (a)</t>
    </r>
  </si>
  <si>
    <r>
      <t>38,897</t>
    </r>
    <r>
      <rPr>
        <b/>
        <vertAlign val="superscript"/>
        <sz val="10"/>
        <color theme="1"/>
        <rFont val="Times New Roman"/>
        <family val="1"/>
      </rPr>
      <t xml:space="preserve"> (a)</t>
    </r>
  </si>
  <si>
    <r>
      <t>84,205</t>
    </r>
    <r>
      <rPr>
        <vertAlign val="superscript"/>
        <sz val="10"/>
        <color theme="1"/>
        <rFont val="Times New Roman"/>
        <family val="1"/>
      </rPr>
      <t xml:space="preserve"> (a)</t>
    </r>
  </si>
  <si>
    <r>
      <t>84,205</t>
    </r>
    <r>
      <rPr>
        <b/>
        <vertAlign val="superscript"/>
        <sz val="10"/>
        <color theme="1"/>
        <rFont val="Times New Roman"/>
        <family val="1"/>
      </rPr>
      <t xml:space="preserve"> (a)</t>
    </r>
  </si>
  <si>
    <t>Diluted weighted average TWM LLC shares outstanding</t>
  </si>
  <si>
    <r>
      <t>Assumed exchange of LLC interests for shares of Class A or Class B common stock</t>
    </r>
    <r>
      <rPr>
        <vertAlign val="superscript"/>
        <sz val="8"/>
        <color theme="1"/>
        <rFont val="Arial"/>
        <family val="2"/>
      </rPr>
      <t xml:space="preserve"> (1)</t>
    </r>
  </si>
  <si>
    <t>Diluted weighted average shares of Class A and Class B common stock outstanding</t>
  </si>
  <si>
    <t>June 30, 2019</t>
  </si>
  <si>
    <t>June 30,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</si>
</sst>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_(* #,##0.0_);_(* \(#,##0.0\);_(* &quot;—&quot;_);_(@_)"/>
    <numFmt numFmtId="167" formatCode="[$-409]mmmm\ d\,\ yyyy;@"/>
    <numFmt numFmtId="168" formatCode="0.00000"/>
    <numFmt numFmtId="169" formatCode="[Black]&quot;$&quot;* #,###_);[Black]&quot;$&quot;* \(#,###\);[Black]&quot;$&quot;* &quot;-&quot;_)"/>
    <numFmt numFmtId="170" formatCode="_(* #,##0_);_(* \(#,##0\);_(* &quot;-&quot;??_);_(@_)"/>
    <numFmt numFmtId="171" formatCode="[Black]#,###_);[Black]\(#,###\);[Black]&quot;-&quot;_)"/>
    <numFmt numFmtId="172" formatCode="0.0_);\(0.0\)"/>
    <numFmt numFmtId="173" formatCode="&quot;$&quot;#,##0____;\(&quot;$&quot;#,##0\)____"/>
    <numFmt numFmtId="174" formatCode="_([$€-2]* #,##0.00_);_([$€-2]* \(#,##0.00\);_([$€-2]* &quot;-&quot;??_)"/>
    <numFmt numFmtId="175" formatCode="#,##0.0_);\(#,##0.0\)"/>
    <numFmt numFmtId="176" formatCode=";;;"/>
    <numFmt numFmtId="177" formatCode="&quot;$&quot;#,##0.0_);\(&quot;$&quot;#,##0.0\)"/>
    <numFmt numFmtId="178" formatCode="[$€-2]\ #,##0.0_);\([$€-2]\ #,##0.0\)"/>
    <numFmt numFmtId="179" formatCode="0.0_)\%;\(0.0\)\%;0.0_)\%;@_)_%"/>
    <numFmt numFmtId="180" formatCode="#,##0.000_);\(#,##0.000\)"/>
    <numFmt numFmtId="181" formatCode="&quot;$&quot;#,##0.00"/>
    <numFmt numFmtId="182" formatCode="&quot;$&quot;#,##0.000_);\(&quot;$&quot;#,##0.000\)"/>
    <numFmt numFmtId="183" formatCode="0.000000"/>
    <numFmt numFmtId="184" formatCode="#,##0.0_);[Red]\(#,##0.0\)"/>
    <numFmt numFmtId="185" formatCode="0.0000%"/>
    <numFmt numFmtId="186" formatCode="\€#,##0.00_);\(\€#,##0.00\)"/>
    <numFmt numFmtId="187" formatCode="_(* #0.0_)%;_(* \(#0.0\)%;_(* .0_)%"/>
    <numFmt numFmtId="188" formatCode="&quot;$&quot;#,##0;\-&quot;$&quot;#,##0"/>
    <numFmt numFmtId="189" formatCode="#,##0.0_);\(#,##0.0\);#,##0.0_);@_)"/>
    <numFmt numFmtId="190" formatCode="&quot;$&quot;#,##0"/>
    <numFmt numFmtId="191" formatCode="[$€-2]\ #,##0_);\([$€-2]\ #,##0\)"/>
    <numFmt numFmtId="192" formatCode="\$#,##0_);[Blue]\(\$#,##0\)"/>
    <numFmt numFmtId="193" formatCode="##&quot;.&quot;##&quot;.&quot;####"/>
    <numFmt numFmtId="194" formatCode="#,##0.00%_);\(#,##0.00%\);\-_)"/>
    <numFmt numFmtId="195" formatCode="\€_(#,##0.00_);\€\(#,##0.00\);\€_(0.00_);@_)"/>
    <numFmt numFmtId="196" formatCode="0.0000000000%"/>
    <numFmt numFmtId="197" formatCode="0.0000000"/>
    <numFmt numFmtId="198" formatCode="0.0\ _x"/>
    <numFmt numFmtId="199" formatCode="&quot;$&quot;#,##0.0_);\(&quot;$&quot;#,##0.0\);&quot;--&quot;_);@_)"/>
    <numFmt numFmtId="200" formatCode="0.00\ \ \ \ "/>
    <numFmt numFmtId="201" formatCode="&quot;$&quot;#,##0.0_);[Red]\(&quot;$&quot;#,##0.0\)"/>
    <numFmt numFmtId="202" formatCode="m/dd/yy"/>
    <numFmt numFmtId="203" formatCode="&quot;R$ &quot;#,##0.0_);\(&quot;R$ &quot;#,##0.0\)"/>
    <numFmt numFmtId="204" formatCode="&quot;$&quot;#,##0;[Red]\-&quot;$&quot;#,##0"/>
    <numFmt numFmtId="205" formatCode="0.000"/>
    <numFmt numFmtId="206" formatCode="0.0000000000000000000%"/>
    <numFmt numFmtId="207" formatCode="_(* #,##0_);_(* \(#,##0\);_(* &quot;-&quot;?_);_(@_)"/>
    <numFmt numFmtId="208" formatCode="0.0%\ \ \ \ \ "/>
    <numFmt numFmtId="209" formatCode="0.0"/>
    <numFmt numFmtId="210" formatCode="0.0%"/>
    <numFmt numFmtId="211" formatCode="_(* #,##0.0_);_(* \(#,##0.0\);_(* &quot;-&quot;??_);_(@_)"/>
  </numFmts>
  <fonts count="134">
    <font>
      <sz val="11"/>
      <color theme="1"/>
      <name val="Calibri"/>
      <family val="2"/>
      <scheme val="minor"/>
    </font>
    <font>
      <sz val="10"/>
      <color theme="1"/>
      <name val="Arial"/>
      <family val="2"/>
    </font>
    <font>
      <sz val="10"/>
      <color theme="1"/>
      <name val="Times New Roman"/>
      <family val="2"/>
    </font>
    <font>
      <u/>
      <sz val="11"/>
      <color theme="10"/>
      <name val="Calibri"/>
      <family val="2"/>
      <scheme val="minor"/>
    </font>
    <font>
      <sz val="10"/>
      <color theme="1"/>
      <name val="Calibri"/>
      <family val="2"/>
      <scheme val="minor"/>
    </font>
    <font>
      <b/>
      <sz val="14"/>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sz val="10"/>
      <name val="Times New Roman"/>
      <family val="1"/>
    </font>
    <font>
      <b/>
      <sz val="10"/>
      <color theme="0"/>
      <name val="Calibri"/>
      <family val="2"/>
      <scheme val="minor"/>
    </font>
    <font>
      <b/>
      <sz val="10"/>
      <color theme="1"/>
      <name val="Calibri"/>
      <family val="2"/>
      <scheme val="minor"/>
    </font>
    <font>
      <b/>
      <u/>
      <sz val="10"/>
      <color theme="1"/>
      <name val="Times New Roman"/>
      <family val="1"/>
    </font>
    <font>
      <sz val="11"/>
      <color theme="1"/>
      <name val="Times New Roman"/>
      <family val="1"/>
    </font>
    <font>
      <b/>
      <u/>
      <sz val="14"/>
      <color theme="10"/>
      <name val="Times New Roman"/>
      <family val="1"/>
    </font>
    <font>
      <sz val="8"/>
      <color theme="1"/>
      <name val="Times New Roman"/>
      <family val="1"/>
    </font>
    <font>
      <b/>
      <sz val="8"/>
      <color theme="1"/>
      <name val="Times New Roman"/>
      <family val="1"/>
    </font>
    <font>
      <b/>
      <sz val="10"/>
      <color theme="1"/>
      <name val="Times New Roman"/>
      <family val="1"/>
    </font>
    <font>
      <sz val="10"/>
      <color rgb="FF000000"/>
      <name val="Times New Roman"/>
      <family val="1"/>
    </font>
    <font>
      <b/>
      <sz val="8"/>
      <color rgb="FF000000"/>
      <name val="Times New Roman"/>
      <family val="1"/>
    </font>
    <font>
      <b/>
      <sz val="9"/>
      <color theme="1"/>
      <name val="Times New Roman"/>
      <family val="1"/>
    </font>
    <font>
      <sz val="9"/>
      <color theme="1"/>
      <name val="Times New Roman"/>
      <family val="1"/>
    </font>
    <font>
      <sz val="9"/>
      <color rgb="FF000000"/>
      <name val="Times New Roman"/>
      <family val="1"/>
    </font>
    <font>
      <u/>
      <sz val="9"/>
      <color theme="1"/>
      <name val="Times New Roman"/>
      <family val="1"/>
    </font>
    <font>
      <sz val="8"/>
      <color rgb="FF000000"/>
      <name val="Times New Roman"/>
      <family val="1"/>
    </font>
    <font>
      <b/>
      <sz val="10"/>
      <color rgb="FF000000"/>
      <name val="Times New Roman"/>
      <family val="1"/>
    </font>
    <font>
      <b/>
      <sz val="11"/>
      <color theme="1"/>
      <name val="Times New Roman"/>
      <family val="1"/>
    </font>
    <font>
      <i/>
      <sz val="10"/>
      <color theme="1"/>
      <name val="Times New Roman"/>
      <family val="1"/>
    </font>
    <font>
      <vertAlign val="superscript"/>
      <sz val="10"/>
      <color theme="1"/>
      <name val="Times New Roman"/>
      <family val="1"/>
    </font>
    <font>
      <sz val="11"/>
      <color theme="1"/>
      <name val="Calibri Light"/>
      <family val="2"/>
      <scheme val="major"/>
    </font>
    <font>
      <b/>
      <u/>
      <sz val="11"/>
      <color theme="1"/>
      <name val="Calibri Light"/>
      <family val="2"/>
      <scheme val="major"/>
    </font>
    <font>
      <b/>
      <sz val="11"/>
      <color theme="1"/>
      <name val="Calibri Light"/>
      <family val="2"/>
      <scheme val="major"/>
    </font>
    <font>
      <sz val="11"/>
      <color theme="0"/>
      <name val="Calibri"/>
      <family val="2"/>
      <scheme val="minor"/>
    </font>
    <font>
      <i/>
      <sz val="11"/>
      <color rgb="FFFF0000"/>
      <name val="Times New Roman"/>
      <family val="1"/>
    </font>
    <font>
      <sz val="10"/>
      <name val="Arial"/>
      <family val="2"/>
    </font>
    <font>
      <b/>
      <sz val="10"/>
      <name val="Times New Roman"/>
      <family val="1"/>
    </font>
    <font>
      <sz val="11"/>
      <name val="Times New Roman"/>
      <family val="1"/>
    </font>
    <font>
      <sz val="8"/>
      <name val="Times New Roman"/>
      <family val="1"/>
    </font>
    <font>
      <sz val="9"/>
      <name val="Times New Roman"/>
      <family val="1"/>
    </font>
    <font>
      <sz val="12"/>
      <name val="Times New Roman"/>
      <family val="1"/>
    </font>
    <font>
      <sz val="9"/>
      <name val="Arial"/>
      <family val="2"/>
    </font>
    <font>
      <sz val="10"/>
      <name val="Book Antiqua"/>
      <family val="1"/>
    </font>
    <font>
      <b/>
      <sz val="10"/>
      <name val="MS Sans Serif"/>
      <family val="2"/>
    </font>
    <font>
      <sz val="10"/>
      <name val="GillSans"/>
      <family val="2"/>
    </font>
    <font>
      <sz val="10"/>
      <name val="Geneva"/>
      <family val="2"/>
    </font>
    <font>
      <sz val="8"/>
      <name val="Tms Rmn"/>
      <family val="2"/>
    </font>
    <font>
      <sz val="10"/>
      <color indexed="14"/>
      <name val="Baskerville MT"/>
      <family val="2"/>
    </font>
    <font>
      <sz val="10"/>
      <name val="Helv"/>
      <family val="2"/>
    </font>
    <font>
      <sz val="10"/>
      <color indexed="8"/>
      <name val="MS Sans Serif"/>
      <family val="2"/>
    </font>
    <font>
      <i/>
      <sz val="12"/>
      <name val="Times New Roman"/>
      <family val="1"/>
    </font>
    <font>
      <sz val="11"/>
      <color indexed="8"/>
      <name val="Calibri"/>
      <family val="2"/>
    </font>
    <font>
      <sz val="11"/>
      <name val="MS P????"/>
      <family val="3"/>
      <charset val="128"/>
    </font>
    <font>
      <sz val="12"/>
      <name val="???"/>
      <family val="1"/>
      <charset val="129"/>
    </font>
    <font>
      <sz val="11"/>
      <name val="ＭＳ 明朝"/>
      <family val="1"/>
      <charset val="128"/>
    </font>
    <font>
      <b/>
      <u/>
      <sz val="12"/>
      <color theme="1"/>
      <name val="Cambria"/>
      <family val="1"/>
    </font>
    <font>
      <b/>
      <u/>
      <sz val="12"/>
      <color indexed="8"/>
      <name val="Cambria"/>
      <family val="1"/>
    </font>
    <font>
      <sz val="11"/>
      <name val="MS ??"/>
      <family val="1"/>
    </font>
    <font>
      <sz val="10"/>
      <name val="Courier"/>
      <family val="3"/>
    </font>
    <font>
      <b/>
      <sz val="10"/>
      <name val="Arial"/>
      <family val="2"/>
    </font>
    <font>
      <b/>
      <sz val="22"/>
      <color indexed="18"/>
      <name val="Arial"/>
      <family val="2"/>
    </font>
    <font>
      <i/>
      <sz val="9"/>
      <color indexed="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6"/>
      <name val="Arial"/>
      <family val="2"/>
    </font>
    <font>
      <sz val="10"/>
      <name val="MS Sans Serif"/>
      <family val="2"/>
    </font>
    <font>
      <u/>
      <sz val="7.5"/>
      <color indexed="12"/>
      <name val="Arial"/>
      <family val="2"/>
    </font>
    <font>
      <sz val="11"/>
      <name val="–¾’©"/>
      <family val="2"/>
      <charset val="128"/>
    </font>
    <font>
      <b/>
      <sz val="9"/>
      <name val="Arial"/>
      <family val="2"/>
    </font>
    <font>
      <sz val="14"/>
      <name val="Times New Roman"/>
      <family val="1"/>
    </font>
    <font>
      <sz val="18"/>
      <name val="Times New Roman"/>
      <family val="1"/>
    </font>
    <font>
      <sz val="5"/>
      <name val="Arial"/>
      <family val="2"/>
    </font>
    <font>
      <sz val="12"/>
      <color indexed="8"/>
      <name val="Arial"/>
      <family val="2"/>
    </font>
    <font>
      <sz val="11"/>
      <color indexed="8"/>
      <name val="Arial"/>
      <family val="2"/>
    </font>
    <font>
      <sz val="11"/>
      <color indexed="9"/>
      <name val="Calibri"/>
      <family val="2"/>
    </font>
    <font>
      <sz val="10"/>
      <color theme="0"/>
      <name val="Arial"/>
      <family val="2"/>
    </font>
    <font>
      <sz val="11"/>
      <color indexed="9"/>
      <name val="Arial"/>
      <family val="2"/>
    </font>
    <font>
      <b/>
      <sz val="7"/>
      <color theme="1"/>
      <name val="Times New Roman"/>
      <family val="1"/>
    </font>
    <font>
      <b/>
      <sz val="10"/>
      <color theme="1"/>
      <name val="Arial"/>
      <family val="2"/>
    </font>
    <font>
      <vertAlign val="superscript"/>
      <sz val="10"/>
      <color theme="1"/>
      <name val="Arial"/>
      <family val="2"/>
    </font>
    <font>
      <b/>
      <u/>
      <sz val="14"/>
      <color theme="10"/>
      <name val="Calibri"/>
      <family val="2"/>
      <scheme val="minor"/>
    </font>
    <font>
      <b/>
      <u/>
      <sz val="10"/>
      <color theme="1"/>
      <name val="Arial"/>
      <family val="2"/>
    </font>
    <font>
      <sz val="9"/>
      <color theme="1"/>
      <name val="Calibri"/>
      <family val="2"/>
      <scheme val="minor"/>
    </font>
    <font>
      <b/>
      <vertAlign val="superscript"/>
      <sz val="10"/>
      <color theme="1"/>
      <name val="Times New Roman"/>
      <family val="1"/>
    </font>
    <font>
      <i/>
      <sz val="8"/>
      <color rgb="FFFF0000"/>
      <name val="Times New Roman"/>
      <family val="1"/>
    </font>
    <font>
      <sz val="11"/>
      <color rgb="FFFF0000"/>
      <name val="Times New Roman"/>
      <family val="1"/>
    </font>
    <font>
      <sz val="8"/>
      <color rgb="FFFF0000"/>
      <name val="Times New Roman"/>
      <family val="1"/>
    </font>
    <font>
      <b/>
      <u/>
      <sz val="11"/>
      <color rgb="FFFF0000"/>
      <name val="Times New Roman"/>
      <family val="1"/>
    </font>
    <font>
      <b/>
      <u/>
      <sz val="8"/>
      <color theme="1"/>
      <name val="Times New Roman"/>
      <family val="1"/>
    </font>
    <font>
      <sz val="9"/>
      <name val="Tahoma"/>
      <family val="2"/>
    </font>
    <font>
      <b/>
      <sz val="9"/>
      <name val="Tahoma"/>
      <family val="2"/>
    </font>
    <font>
      <u/>
      <sz val="10"/>
      <color theme="1"/>
      <name val="Times New Roman"/>
      <family val="1"/>
    </font>
    <font>
      <i/>
      <sz val="8"/>
      <color rgb="FFFF0000"/>
      <name val="Calibri"/>
      <family val="2"/>
      <scheme val="minor"/>
    </font>
    <font>
      <i/>
      <sz val="10"/>
      <color rgb="FFFF0000"/>
      <name val="Times New Roman"/>
      <family val="1"/>
    </font>
    <font>
      <sz val="8"/>
      <color theme="1"/>
      <name val="Calibri"/>
      <family val="2"/>
      <scheme val="minor"/>
    </font>
    <font>
      <i/>
      <sz val="8"/>
      <color rgb="FF002060"/>
      <name val="Times New Roman"/>
      <family val="1"/>
    </font>
    <font>
      <i/>
      <u/>
      <sz val="8"/>
      <color rgb="FF002060"/>
      <name val="Times New Roman"/>
      <family val="1"/>
    </font>
    <font>
      <sz val="11"/>
      <color rgb="FF002060"/>
      <name val="Times New Roman"/>
      <family val="1"/>
    </font>
    <font>
      <b/>
      <vertAlign val="superscript"/>
      <sz val="8"/>
      <color theme="1"/>
      <name val="Times New Roman"/>
      <family val="1"/>
    </font>
    <font>
      <sz val="7"/>
      <name val="Times New Roman"/>
      <family val="1"/>
    </font>
    <font>
      <sz val="7"/>
      <color theme="1"/>
      <name val="Times New Roman"/>
      <family val="1"/>
    </font>
    <font>
      <b/>
      <sz val="7"/>
      <name val="Times New Roman"/>
      <family val="1"/>
    </font>
    <font>
      <sz val="7"/>
      <color theme="1"/>
      <name val="Calibri"/>
      <family val="2"/>
      <scheme val="minor"/>
    </font>
    <font>
      <strike/>
      <sz val="7"/>
      <name val="Times New Roman"/>
      <family val="1"/>
    </font>
    <font>
      <sz val="7"/>
      <color rgb="FFFF0000"/>
      <name val="Times New Roman"/>
      <family val="1"/>
    </font>
    <font>
      <sz val="6"/>
      <color rgb="FFFF0000"/>
      <name val="Times New Roman"/>
      <family val="1"/>
    </font>
    <font>
      <b/>
      <sz val="7"/>
      <color theme="1"/>
      <name val="Calibri"/>
      <family val="2"/>
      <scheme val="minor"/>
    </font>
    <font>
      <sz val="7"/>
      <color rgb="FF000000"/>
      <name val="Times New Roman"/>
      <family val="1"/>
    </font>
    <font>
      <i/>
      <sz val="7"/>
      <color rgb="FFFF0000"/>
      <name val="Times New Roman"/>
      <family val="1"/>
    </font>
    <font>
      <u/>
      <sz val="8"/>
      <color theme="1"/>
      <name val="Times New Roman"/>
      <family val="1"/>
    </font>
    <font>
      <vertAlign val="superscript"/>
      <sz val="8"/>
      <color theme="1"/>
      <name val="Times New Roman"/>
      <family val="1"/>
    </font>
    <font>
      <b/>
      <u/>
      <vertAlign val="superscript"/>
      <sz val="10"/>
      <color theme="1"/>
      <name val="Arial"/>
      <family val="2"/>
    </font>
    <font>
      <sz val="7"/>
      <color theme="1"/>
      <name val="Arial"/>
      <family val="2"/>
    </font>
    <font>
      <b/>
      <sz val="7"/>
      <color theme="1"/>
      <name val="Arial"/>
      <family val="2"/>
    </font>
    <font>
      <b/>
      <u/>
      <sz val="7"/>
      <color theme="1"/>
      <name val="Arial"/>
      <family val="2"/>
    </font>
    <font>
      <b/>
      <sz val="7"/>
      <color theme="1"/>
      <name val="Calibri"/>
      <family val="2"/>
    </font>
    <font>
      <b/>
      <sz val="7"/>
      <color rgb="FF000000"/>
      <name val="Times New Roman"/>
      <family val="1"/>
    </font>
    <font>
      <b/>
      <u/>
      <sz val="7"/>
      <color rgb="FF000000"/>
      <name val="Times New Roman"/>
      <family val="1"/>
    </font>
    <font>
      <b/>
      <vertAlign val="superscript"/>
      <sz val="7"/>
      <color rgb="FF000000"/>
      <name val="Times New Roman"/>
      <family val="1"/>
    </font>
    <font>
      <b/>
      <u/>
      <sz val="8"/>
      <color rgb="FF000000"/>
      <name val="Times New Roman"/>
      <family val="1"/>
    </font>
    <font>
      <b/>
      <vertAlign val="superscript"/>
      <sz val="8"/>
      <color rgb="FF000000"/>
      <name val="Times New Roman"/>
      <family val="1"/>
    </font>
    <font>
      <vertAlign val="superscript"/>
      <sz val="8"/>
      <color rgb="FF000000"/>
      <name val="Times New Roman"/>
      <family val="1"/>
    </font>
    <font>
      <vertAlign val="superscript"/>
      <sz val="8"/>
      <name val="Times New Roman"/>
      <family val="1"/>
    </font>
    <font>
      <vertAlign val="superscript"/>
      <sz val="7"/>
      <color rgb="FF000000"/>
      <name val="Times New Roman"/>
      <family val="1"/>
    </font>
    <font>
      <b/>
      <u/>
      <sz val="11"/>
      <color rgb="FF0070C0"/>
      <name val="Calibri"/>
      <family val="2"/>
      <scheme val="minor"/>
    </font>
    <font>
      <b/>
      <u/>
      <sz val="8"/>
      <color rgb="FF0070C0"/>
      <name val="Arial"/>
      <family val="2"/>
    </font>
    <font>
      <sz val="8"/>
      <color theme="1"/>
      <name val="Arial"/>
      <family val="2"/>
    </font>
    <font>
      <b/>
      <sz val="8"/>
      <color theme="1"/>
      <name val="Arial"/>
      <family val="2"/>
    </font>
    <font>
      <b/>
      <u/>
      <sz val="11"/>
      <color theme="10"/>
      <name val="Calibri"/>
      <family val="2"/>
      <scheme val="minor"/>
    </font>
    <font>
      <vertAlign val="superscript"/>
      <sz val="8"/>
      <color theme="1"/>
      <name val="Arial"/>
      <family val="2"/>
    </font>
    <font>
      <sz val="11"/>
      <color theme="1"/>
      <name val="Calibri"/>
      <family val="2"/>
      <scheme val="minor"/>
    </font>
  </fonts>
  <fills count="5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theme="4" tint="0.79985961485641044"/>
        <bgColor indexed="64"/>
      </patternFill>
    </fill>
    <fill>
      <patternFill patternType="solid">
        <fgColor indexed="45"/>
        <bgColor indexed="64"/>
      </patternFill>
    </fill>
    <fill>
      <patternFill patternType="solid">
        <fgColor theme="5" tint="0.79985961485641044"/>
        <bgColor indexed="64"/>
      </patternFill>
    </fill>
    <fill>
      <patternFill patternType="solid">
        <fgColor indexed="29"/>
        <bgColor indexed="64"/>
      </patternFill>
    </fill>
    <fill>
      <patternFill patternType="solid">
        <fgColor indexed="42"/>
        <bgColor indexed="64"/>
      </patternFill>
    </fill>
    <fill>
      <patternFill patternType="solid">
        <fgColor theme="6" tint="0.79985961485641044"/>
        <bgColor indexed="64"/>
      </patternFill>
    </fill>
    <fill>
      <patternFill patternType="solid">
        <fgColor indexed="26"/>
        <bgColor indexed="64"/>
      </patternFill>
    </fill>
    <fill>
      <patternFill patternType="solid">
        <fgColor indexed="46"/>
        <bgColor indexed="64"/>
      </patternFill>
    </fill>
    <fill>
      <patternFill patternType="solid">
        <fgColor theme="7" tint="0.79985961485641044"/>
        <bgColor indexed="64"/>
      </patternFill>
    </fill>
    <fill>
      <patternFill patternType="solid">
        <fgColor indexed="35"/>
        <bgColor indexed="64"/>
      </patternFill>
    </fill>
    <fill>
      <patternFill patternType="solid">
        <fgColor indexed="27"/>
        <bgColor indexed="64"/>
      </patternFill>
    </fill>
    <fill>
      <patternFill patternType="solid">
        <fgColor theme="8" tint="0.79985961485641044"/>
        <bgColor indexed="64"/>
      </patternFill>
    </fill>
    <fill>
      <patternFill patternType="solid">
        <fgColor indexed="47"/>
        <bgColor indexed="64"/>
      </patternFill>
    </fill>
    <fill>
      <patternFill patternType="solid">
        <fgColor theme="9" tint="0.79985961485641044"/>
        <bgColor indexed="64"/>
      </patternFill>
    </fill>
    <fill>
      <patternFill patternType="solid">
        <fgColor indexed="44"/>
        <bgColor indexed="64"/>
      </patternFill>
    </fill>
    <fill>
      <patternFill patternType="solid">
        <fgColor theme="4" tint="0.59974974822229687"/>
        <bgColor indexed="64"/>
      </patternFill>
    </fill>
    <fill>
      <patternFill patternType="solid">
        <fgColor indexed="55"/>
        <bgColor indexed="64"/>
      </patternFill>
    </fill>
    <fill>
      <patternFill patternType="solid">
        <fgColor theme="5" tint="0.59974974822229687"/>
        <bgColor indexed="64"/>
      </patternFill>
    </fill>
    <fill>
      <patternFill patternType="solid">
        <fgColor indexed="11"/>
        <bgColor indexed="64"/>
      </patternFill>
    </fill>
    <fill>
      <patternFill patternType="solid">
        <fgColor theme="6" tint="0.59974974822229687"/>
        <bgColor indexed="64"/>
      </patternFill>
    </fill>
    <fill>
      <patternFill patternType="solid">
        <fgColor indexed="5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indexed="51"/>
        <bgColor indexed="64"/>
      </patternFill>
    </fill>
    <fill>
      <patternFill patternType="solid">
        <fgColor theme="9" tint="0.59974974822229687"/>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752647480697043"/>
        <bgColor indexed="64"/>
      </patternFill>
    </fill>
    <fill>
      <patternFill patternType="solid">
        <fgColor theme="4"/>
        <bgColor indexed="64"/>
      </patternFill>
    </fill>
    <fill>
      <patternFill patternType="solid">
        <fgColor rgb="FF97F1FB"/>
        <bgColor indexed="64"/>
      </patternFill>
    </fill>
    <fill>
      <patternFill patternType="solid">
        <fgColor indexed="13"/>
        <bgColor indexed="64"/>
      </patternFill>
    </fill>
    <fill>
      <patternFill patternType="solid">
        <fgColor rgb="FFFF0000"/>
        <bgColor indexed="64"/>
      </patternFill>
    </fill>
    <fill>
      <patternFill patternType="solid">
        <fgColor rgb="FFFFC000"/>
        <bgColor indexed="64"/>
      </patternFill>
    </fill>
    <fill>
      <patternFill patternType="solid">
        <fgColor rgb="FF7030A0"/>
        <bgColor indexed="64"/>
      </patternFill>
    </fill>
    <fill>
      <patternFill patternType="solid">
        <fgColor rgb="FF00B050"/>
        <bgColor indexed="64"/>
      </patternFill>
    </fill>
    <fill>
      <patternFill patternType="solid">
        <fgColor rgb="FFFFFF00"/>
        <bgColor indexed="64"/>
      </patternFill>
    </fill>
    <fill>
      <patternFill patternType="solid">
        <fgColor rgb="FF0070C0"/>
        <bgColor indexed="64"/>
      </patternFill>
    </fill>
    <fill>
      <patternFill patternType="solid">
        <fgColor theme="2" tint="-9.887997070223091E-2"/>
        <bgColor indexed="64"/>
      </patternFill>
    </fill>
    <fill>
      <patternFill patternType="solid">
        <fgColor rgb="FF92D050"/>
        <bgColor indexed="64"/>
      </patternFill>
    </fill>
    <fill>
      <patternFill patternType="solid">
        <fgColor theme="1"/>
        <bgColor indexed="64"/>
      </patternFill>
    </fill>
  </fills>
  <borders count="29">
    <border>
      <left/>
      <right/>
      <top/>
      <bottom/>
      <diagonal/>
    </border>
    <border>
      <left/>
      <right/>
      <top/>
      <bottom style="thin">
        <color auto="1"/>
      </bottom>
      <diagonal/>
    </border>
    <border>
      <left/>
      <right/>
      <top style="thin">
        <color auto="1"/>
      </top>
      <bottom/>
      <diagonal/>
    </border>
    <border>
      <left style="thin">
        <color auto="1"/>
      </left>
      <right/>
      <top/>
      <bottom/>
      <diagonal/>
    </border>
    <border>
      <left/>
      <right/>
      <top style="thin">
        <color auto="1"/>
      </top>
      <bottom style="thin">
        <color auto="1"/>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3"/>
      </top>
      <bottom style="thin">
        <color indexed="63"/>
      </bottom>
      <diagonal/>
    </border>
    <border>
      <left/>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indexed="26"/>
      </top>
      <bottom style="medium">
        <color auto="1"/>
      </bottom>
      <diagonal/>
    </border>
    <border>
      <left/>
      <right/>
      <top style="hair">
        <color indexed="8"/>
      </top>
      <bottom style="hair">
        <color indexed="8"/>
      </bottom>
      <diagonal/>
    </border>
    <border>
      <left/>
      <right/>
      <top/>
      <bottom style="medium">
        <color indexed="18"/>
      </bottom>
      <diagonal/>
    </border>
    <border>
      <left/>
      <right/>
      <top/>
      <bottom style="medium">
        <color auto="1"/>
      </bottom>
      <diagonal/>
    </border>
    <border>
      <left style="hair">
        <color auto="1"/>
      </left>
      <right style="hair">
        <color auto="1"/>
      </right>
      <top style="hair">
        <color auto="1"/>
      </top>
      <bottom style="hair">
        <color auto="1"/>
      </bottom>
      <diagonal/>
    </border>
    <border>
      <left style="medium">
        <color auto="1"/>
      </left>
      <right/>
      <top/>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right/>
      <top style="thin">
        <color auto="1"/>
      </top>
      <bottom style="double">
        <color auto="1"/>
      </bottom>
      <diagonal/>
    </border>
    <border>
      <left/>
      <right style="thin">
        <color auto="1"/>
      </right>
      <top/>
      <bottom/>
      <diagonal/>
    </border>
    <border>
      <left/>
      <right/>
      <top/>
      <bottom style="double">
        <color auto="1"/>
      </bottom>
      <diagonal/>
    </border>
    <border>
      <left/>
      <right style="thin">
        <color auto="1"/>
      </right>
      <top style="thin">
        <color auto="1"/>
      </top>
      <bottom style="thin">
        <color auto="1"/>
      </bottom>
      <diagonal/>
    </border>
    <border>
      <left/>
      <right/>
      <top style="double">
        <color auto="1"/>
      </top>
      <bottom style="double">
        <color auto="1"/>
      </bottom>
      <diagonal/>
    </border>
    <border>
      <left/>
      <right style="thin">
        <color auto="1"/>
      </right>
      <top/>
      <bottom style="thin">
        <color auto="1"/>
      </bottom>
      <diagonal/>
    </border>
    <border>
      <left style="thin">
        <color auto="1"/>
      </left>
      <right/>
      <top style="thin">
        <color auto="1"/>
      </top>
      <bottom/>
      <diagonal/>
    </border>
    <border>
      <left style="medium">
        <color auto="1"/>
      </left>
      <right/>
      <top/>
      <bottom style="medium">
        <color auto="1"/>
      </bottom>
      <diagonal/>
    </border>
  </borders>
  <cellStyleXfs count="3180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33" fillId="0" borderId="0"/>
    <xf numFmtId="0" fontId="2" fillId="0" borderId="0"/>
    <xf numFmtId="0" fontId="133" fillId="0" borderId="0"/>
    <xf numFmtId="0" fontId="7" fillId="0" borderId="0">
      <alignment vertical="top"/>
    </xf>
    <xf numFmtId="43" fontId="7" fillId="0" borderId="0" applyFont="0" applyFill="0" applyBorder="0" applyAlignment="0" applyProtection="0"/>
    <xf numFmtId="44" fontId="7" fillId="0" borderId="0" applyFont="0" applyFill="0" applyBorder="0" applyAlignment="0" applyProtection="0"/>
    <xf numFmtId="9" fontId="133"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41" fillId="0" borderId="0"/>
    <xf numFmtId="0" fontId="36" fillId="0" borderId="0"/>
    <xf numFmtId="0" fontId="133" fillId="0" borderId="0"/>
    <xf numFmtId="0" fontId="133" fillId="0" borderId="0"/>
    <xf numFmtId="0" fontId="133" fillId="0" borderId="0"/>
    <xf numFmtId="0" fontId="36" fillId="0" borderId="0"/>
    <xf numFmtId="0" fontId="36" fillId="0" borderId="0"/>
    <xf numFmtId="41" fontId="36" fillId="0" borderId="0" applyFont="0" applyFill="0" applyBorder="0" applyAlignment="0" applyProtection="0"/>
    <xf numFmtId="0" fontId="133" fillId="0" borderId="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0" fontId="42" fillId="0" borderId="0">
      <alignment vertical="top"/>
    </xf>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0" fontId="36" fillId="0" borderId="0"/>
    <xf numFmtId="41" fontId="36" fillId="0" borderId="0" applyFont="0" applyFill="0" applyBorder="0" applyAlignment="0" applyProtection="0"/>
    <xf numFmtId="0" fontId="133" fillId="0" borderId="0"/>
    <xf numFmtId="0" fontId="133" fillId="0" borderId="0"/>
    <xf numFmtId="41" fontId="36" fillId="0" borderId="0" applyFont="0" applyFill="0" applyBorder="0" applyAlignment="0" applyProtection="0"/>
    <xf numFmtId="0" fontId="133" fillId="0" borderId="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0" fontId="42" fillId="0" borderId="0">
      <alignment vertical="top"/>
    </xf>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0" fontId="36" fillId="0" borderId="0"/>
    <xf numFmtId="41" fontId="36" fillId="0" borderId="0" applyFont="0" applyFill="0" applyBorder="0" applyAlignment="0" applyProtection="0"/>
    <xf numFmtId="0" fontId="133" fillId="0" borderId="0"/>
    <xf numFmtId="0" fontId="133" fillId="0" borderId="0"/>
    <xf numFmtId="41" fontId="36" fillId="0" borderId="0" applyFont="0" applyFill="0" applyBorder="0" applyAlignment="0" applyProtection="0"/>
    <xf numFmtId="0" fontId="133" fillId="0" borderId="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0" fontId="42" fillId="0" borderId="0">
      <alignment vertical="top"/>
    </xf>
    <xf numFmtId="0" fontId="43" fillId="0" borderId="0" applyNumberFormat="0" applyFont="0" applyFill="0" applyBorder="0" applyAlignment="0" applyProtection="0"/>
    <xf numFmtId="0" fontId="133" fillId="0" borderId="0"/>
    <xf numFmtId="0" fontId="133" fillId="0" borderId="0"/>
    <xf numFmtId="0" fontId="133" fillId="0" borderId="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0" fontId="42" fillId="0" borderId="0">
      <alignment vertical="top"/>
    </xf>
    <xf numFmtId="0" fontId="43" fillId="0" borderId="0" applyNumberFormat="0" applyFont="0" applyFill="0" applyBorder="0" applyAlignment="0" applyProtection="0"/>
    <xf numFmtId="0" fontId="133" fillId="0" borderId="0"/>
    <xf numFmtId="0" fontId="133" fillId="0" borderId="0"/>
    <xf numFmtId="0" fontId="133" fillId="0" borderId="0"/>
    <xf numFmtId="41" fontId="36" fillId="0" borderId="0" applyFont="0" applyFill="0" applyBorder="0" applyAlignment="0" applyProtection="0"/>
    <xf numFmtId="0" fontId="43" fillId="0" borderId="0" applyNumberFormat="0" applyFont="0" applyFill="0" applyBorder="0" applyAlignment="0" applyProtection="0"/>
    <xf numFmtId="41" fontId="36" fillId="0" borderId="0" applyFont="0" applyFill="0" applyBorder="0" applyAlignment="0" applyProtection="0"/>
    <xf numFmtId="0" fontId="133" fillId="0" borderId="0"/>
    <xf numFmtId="0" fontId="133" fillId="0" borderId="0"/>
    <xf numFmtId="41" fontId="36" fillId="0" borderId="0" applyFont="0" applyFill="0" applyBorder="0" applyAlignment="0" applyProtection="0"/>
    <xf numFmtId="0" fontId="133" fillId="0" borderId="0"/>
    <xf numFmtId="41" fontId="36" fillId="0" borderId="0" applyFont="0" applyFill="0" applyBorder="0" applyAlignment="0" applyProtection="0"/>
    <xf numFmtId="0" fontId="42" fillId="0" borderId="0">
      <alignment vertical="top"/>
    </xf>
    <xf numFmtId="0" fontId="43" fillId="0" borderId="0" applyNumberFormat="0" applyFont="0" applyFill="0" applyBorder="0" applyAlignment="0" applyProtection="0"/>
    <xf numFmtId="0" fontId="133" fillId="0" borderId="0"/>
    <xf numFmtId="0" fontId="133" fillId="0" borderId="0"/>
    <xf numFmtId="0" fontId="133" fillId="0" borderId="0"/>
    <xf numFmtId="41" fontId="36" fillId="0" borderId="0" applyFont="0" applyFill="0" applyBorder="0" applyAlignment="0" applyProtection="0"/>
    <xf numFmtId="0" fontId="43" fillId="0" borderId="0" applyNumberFormat="0" applyFont="0" applyFill="0" applyBorder="0" applyAlignment="0" applyProtection="0"/>
    <xf numFmtId="41" fontId="36" fillId="0" borderId="0" applyFont="0" applyFill="0" applyBorder="0" applyAlignment="0" applyProtection="0"/>
    <xf numFmtId="0" fontId="133" fillId="0" borderId="0"/>
    <xf numFmtId="0" fontId="133" fillId="0" borderId="0"/>
    <xf numFmtId="41" fontId="36" fillId="0" borderId="0" applyFont="0" applyFill="0" applyBorder="0" applyAlignment="0" applyProtection="0"/>
    <xf numFmtId="0" fontId="133" fillId="0" borderId="0"/>
    <xf numFmtId="41" fontId="36" fillId="0" borderId="0" applyFont="0" applyFill="0" applyBorder="0" applyAlignment="0" applyProtection="0"/>
    <xf numFmtId="41" fontId="36" fillId="0" borderId="0" applyFont="0" applyFill="0" applyBorder="0" applyAlignment="0" applyProtection="0"/>
    <xf numFmtId="0" fontId="133" fillId="0" borderId="0"/>
    <xf numFmtId="41" fontId="36" fillId="0" borderId="0" applyFont="0" applyFill="0" applyBorder="0" applyAlignment="0" applyProtection="0"/>
    <xf numFmtId="0" fontId="133" fillId="0" borderId="0"/>
    <xf numFmtId="41" fontId="36" fillId="0" borderId="0" applyFont="0" applyFill="0" applyBorder="0" applyAlignment="0" applyProtection="0"/>
    <xf numFmtId="41" fontId="36" fillId="0" borderId="0" applyFont="0" applyFill="0" applyBorder="0" applyAlignment="0" applyProtection="0"/>
    <xf numFmtId="0" fontId="36" fillId="0" borderId="0"/>
    <xf numFmtId="0" fontId="44"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Font="0" applyFill="0" applyBorder="0" applyProtection="0"/>
    <xf numFmtId="0" fontId="133" fillId="0" borderId="0" applyFont="0" applyFill="0" applyBorder="0" applyProtection="0"/>
    <xf numFmtId="0" fontId="36" fillId="0" borderId="0" applyFont="0" applyFill="0" applyBorder="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36" fillId="0" borderId="0" applyFont="0" applyFill="0" applyBorder="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43" fillId="0" borderId="0" applyNumberFormat="0" applyFont="0" applyFill="0" applyBorder="0" applyAlignment="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43" fillId="0" borderId="0" applyNumberFormat="0" applyFont="0" applyFill="0" applyBorder="0" applyAlignment="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43" fillId="0" borderId="0" applyNumberFormat="0" applyFont="0" applyFill="0" applyBorder="0" applyAlignment="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43" fillId="0" borderId="0" applyNumberFormat="0" applyFont="0" applyFill="0" applyBorder="0" applyAlignment="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43" fillId="0" borderId="0" applyNumberFormat="0" applyFont="0" applyFill="0" applyBorder="0" applyAlignment="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36" fillId="0" borderId="0" applyFont="0" applyFill="0" applyBorder="0" applyProtection="0"/>
    <xf numFmtId="0" fontId="45" fillId="0" borderId="0"/>
    <xf numFmtId="8" fontId="46" fillId="0" borderId="0" applyFont="0" applyFill="0" applyBorder="0" applyAlignment="0" applyProtection="0"/>
    <xf numFmtId="8" fontId="133" fillId="0" borderId="0" applyFont="0" applyFill="0" applyBorder="0" applyAlignment="0" applyProtection="0"/>
    <xf numFmtId="8" fontId="36" fillId="0" borderId="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8" fontId="36" fillId="0" borderId="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0" fontId="43" fillId="0" borderId="0" applyNumberFormat="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0" fontId="43" fillId="0" borderId="0" applyNumberFormat="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0" fontId="43" fillId="0" borderId="0" applyNumberFormat="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0" fontId="43" fillId="0" borderId="0" applyNumberFormat="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0" fontId="43" fillId="0" borderId="0" applyNumberFormat="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8" fontId="133" fillId="0" borderId="0" applyFont="0" applyFill="0" applyBorder="0" applyAlignment="0" applyProtection="0"/>
    <xf numFmtId="8" fontId="36" fillId="0" borderId="0" applyFont="0" applyFill="0" applyBorder="0" applyAlignment="0" applyProtection="0"/>
    <xf numFmtId="0" fontId="47" fillId="0" borderId="0">
      <alignment horizontal="right"/>
    </xf>
    <xf numFmtId="0" fontId="133" fillId="0" borderId="0">
      <alignment horizontal="right"/>
    </xf>
    <xf numFmtId="0" fontId="36" fillId="0" borderId="0">
      <alignment horizontal="right"/>
    </xf>
    <xf numFmtId="0" fontId="133" fillId="0" borderId="0">
      <alignment horizontal="right"/>
    </xf>
    <xf numFmtId="0" fontId="133" fillId="0" borderId="0">
      <alignment horizontal="right"/>
    </xf>
    <xf numFmtId="0" fontId="133" fillId="0" borderId="0">
      <alignment horizontal="right"/>
    </xf>
    <xf numFmtId="0" fontId="36" fillId="0" borderId="0">
      <alignment horizontal="right"/>
    </xf>
    <xf numFmtId="0" fontId="133" fillId="0" borderId="0">
      <alignment horizontal="right"/>
    </xf>
    <xf numFmtId="0" fontId="133" fillId="0" borderId="0">
      <alignment horizontal="right"/>
    </xf>
    <xf numFmtId="0" fontId="133" fillId="0" borderId="0">
      <alignment horizontal="right"/>
    </xf>
    <xf numFmtId="0" fontId="4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4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4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4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4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36" fillId="0" borderId="0">
      <alignment horizontal="right"/>
    </xf>
    <xf numFmtId="0" fontId="39" fillId="0" borderId="0">
      <alignment horizontal="right"/>
    </xf>
    <xf numFmtId="0" fontId="133" fillId="0" borderId="0">
      <alignment horizontal="right"/>
    </xf>
    <xf numFmtId="0" fontId="133" fillId="0" borderId="0">
      <alignment horizontal="right"/>
    </xf>
    <xf numFmtId="0" fontId="133" fillId="0" borderId="0">
      <alignment horizontal="right"/>
    </xf>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133" fillId="0" borderId="0"/>
    <xf numFmtId="0" fontId="133" fillId="0" borderId="0"/>
    <xf numFmtId="0" fontId="133" fillId="0" borderId="0"/>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47" fillId="0" borderId="0">
      <alignment horizontal="right"/>
    </xf>
    <xf numFmtId="0" fontId="133" fillId="0" borderId="0">
      <alignment horizontal="right"/>
    </xf>
    <xf numFmtId="0" fontId="36" fillId="0" borderId="0">
      <alignment horizontal="right"/>
    </xf>
    <xf numFmtId="0" fontId="133" fillId="0" borderId="0">
      <alignment horizontal="right"/>
    </xf>
    <xf numFmtId="0" fontId="133" fillId="0" borderId="0">
      <alignment horizontal="right"/>
    </xf>
    <xf numFmtId="0" fontId="133" fillId="0" borderId="0">
      <alignment horizontal="right"/>
    </xf>
    <xf numFmtId="0" fontId="36" fillId="0" borderId="0">
      <alignment horizontal="right"/>
    </xf>
    <xf numFmtId="0" fontId="133" fillId="0" borderId="0">
      <alignment horizontal="right"/>
    </xf>
    <xf numFmtId="0" fontId="133" fillId="0" borderId="0">
      <alignment horizontal="right"/>
    </xf>
    <xf numFmtId="0" fontId="133" fillId="0" borderId="0">
      <alignment horizontal="right"/>
    </xf>
    <xf numFmtId="0" fontId="4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4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4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4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4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36" fillId="0" borderId="0">
      <alignment horizontal="right"/>
    </xf>
    <xf numFmtId="5" fontId="36" fillId="0" borderId="0" applyFont="0" applyFill="0" applyBorder="0" applyAlignment="0" applyProtection="0"/>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43" fillId="0" borderId="0" applyNumberFormat="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43" fillId="0" borderId="0" applyNumberFormat="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43" fillId="0" borderId="0" applyNumberFormat="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43" fillId="0" borderId="0" applyNumberFormat="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43" fillId="0" borderId="0" applyNumberFormat="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7" fontId="41" fillId="0" borderId="0" applyFont="0" applyFill="0" applyBorder="0" applyAlignment="0" applyProtection="0"/>
    <xf numFmtId="7" fontId="133" fillId="0" borderId="0" applyFont="0" applyFill="0" applyBorder="0" applyAlignment="0" applyProtection="0"/>
    <xf numFmtId="7" fontId="36" fillId="0" borderId="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7" fontId="36" fillId="0" borderId="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0" fontId="43" fillId="0" borderId="0" applyNumberFormat="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0" fontId="43" fillId="0" borderId="0" applyNumberFormat="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0" fontId="43" fillId="0" borderId="0" applyNumberFormat="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0" fontId="43" fillId="0" borderId="0" applyNumberFormat="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0" fontId="43" fillId="0" borderId="0" applyNumberFormat="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7" fontId="133" fillId="0" borderId="0" applyFont="0" applyFill="0" applyBorder="0" applyAlignment="0" applyProtection="0"/>
    <xf numFmtId="7"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36" fillId="0" borderId="0"/>
    <xf numFmtId="0" fontId="36"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36"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45"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36"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45" fillId="0" borderId="0"/>
    <xf numFmtId="0" fontId="36" fillId="0" borderId="0"/>
    <xf numFmtId="0" fontId="36"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45" fillId="0" borderId="0"/>
    <xf numFmtId="0" fontId="36" fillId="0" borderId="0"/>
    <xf numFmtId="0" fontId="45"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36" fillId="0" borderId="0"/>
    <xf numFmtId="0" fontId="45" fillId="0" borderId="0"/>
    <xf numFmtId="0" fontId="36" fillId="0" borderId="0"/>
    <xf numFmtId="0" fontId="36" fillId="0" borderId="0"/>
    <xf numFmtId="0" fontId="36" fillId="0" borderId="0"/>
    <xf numFmtId="0" fontId="45"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36" fillId="0" borderId="0"/>
    <xf numFmtId="0" fontId="45" fillId="0" borderId="0"/>
    <xf numFmtId="0" fontId="133" fillId="0" borderId="0"/>
    <xf numFmtId="0" fontId="133" fillId="0" borderId="0"/>
    <xf numFmtId="0" fontId="133" fillId="0" borderId="0"/>
    <xf numFmtId="0" fontId="45" fillId="0" borderId="0"/>
    <xf numFmtId="0" fontId="45" fillId="0" borderId="0"/>
    <xf numFmtId="0" fontId="45" fillId="0" borderId="0"/>
    <xf numFmtId="0" fontId="45" fillId="0" borderId="0"/>
    <xf numFmtId="0" fontId="36" fillId="0" borderId="0"/>
    <xf numFmtId="0" fontId="45" fillId="0" borderId="0"/>
    <xf numFmtId="0" fontId="36" fillId="0" borderId="0"/>
    <xf numFmtId="0" fontId="36" fillId="0" borderId="0"/>
    <xf numFmtId="0" fontId="36" fillId="0" borderId="0"/>
    <xf numFmtId="0" fontId="45" fillId="0" borderId="0"/>
    <xf numFmtId="0" fontId="36" fillId="0" borderId="0"/>
    <xf numFmtId="0" fontId="45" fillId="0" borderId="0"/>
    <xf numFmtId="0" fontId="133" fillId="0" borderId="0"/>
    <xf numFmtId="0" fontId="133" fillId="0" borderId="0"/>
    <xf numFmtId="0" fontId="133" fillId="0" borderId="0"/>
    <xf numFmtId="0" fontId="133" fillId="0" borderId="0"/>
    <xf numFmtId="0" fontId="36" fillId="0" borderId="0"/>
    <xf numFmtId="0" fontId="45" fillId="0" borderId="0"/>
    <xf numFmtId="0" fontId="36" fillId="0" borderId="0"/>
    <xf numFmtId="0" fontId="36" fillId="0" borderId="0"/>
    <xf numFmtId="0" fontId="36" fillId="0" borderId="0"/>
    <xf numFmtId="0" fontId="36" fillId="0" borderId="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36" fillId="0" borderId="0"/>
    <xf numFmtId="0" fontId="133" fillId="0" borderId="0"/>
    <xf numFmtId="0" fontId="133" fillId="0" borderId="0"/>
    <xf numFmtId="0" fontId="133" fillId="0" borderId="0"/>
    <xf numFmtId="0" fontId="36" fillId="0" borderId="0"/>
    <xf numFmtId="5" fontId="41"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45" fillId="0" borderId="0"/>
    <xf numFmtId="0" fontId="36" fillId="0" borderId="0"/>
    <xf numFmtId="0" fontId="36" fillId="0" borderId="0"/>
    <xf numFmtId="0" fontId="36" fillId="0" borderId="0"/>
    <xf numFmtId="0" fontId="45" fillId="0" borderId="0"/>
    <xf numFmtId="0" fontId="36" fillId="0" borderId="0"/>
    <xf numFmtId="0" fontId="45" fillId="0" borderId="0"/>
    <xf numFmtId="5" fontId="46" fillId="0" borderId="0" applyFont="0" applyFill="0" applyBorder="0" applyAlignment="0" applyProtection="0"/>
    <xf numFmtId="5" fontId="133" fillId="0" borderId="0" applyFont="0" applyFill="0" applyBorder="0" applyAlignment="0" applyProtection="0"/>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36" fillId="0" borderId="0"/>
    <xf numFmtId="0" fontId="45" fillId="0" borderId="0"/>
    <xf numFmtId="0" fontId="36"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36"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36"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36"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36"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36"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xf numFmtId="5" fontId="46" fillId="0" borderId="0" applyFont="0" applyFill="0" applyBorder="0" applyAlignment="0" applyProtection="0"/>
    <xf numFmtId="5" fontId="133" fillId="0" borderId="0" applyFont="0" applyFill="0" applyBorder="0" applyAlignment="0" applyProtection="0"/>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46" fillId="0" borderId="0" applyFont="0" applyFill="0" applyBorder="0" applyAlignment="0" applyProtection="0"/>
    <xf numFmtId="5" fontId="133" fillId="0" borderId="0" applyFont="0" applyFill="0" applyBorder="0" applyAlignment="0" applyProtection="0"/>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41"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36" fillId="0" borderId="0"/>
    <xf numFmtId="0" fontId="36" fillId="0" borderId="0"/>
    <xf numFmtId="5" fontId="41"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41"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46" fillId="0" borderId="0" applyFont="0" applyFill="0" applyBorder="0" applyAlignment="0" applyProtection="0"/>
    <xf numFmtId="5" fontId="133" fillId="0" borderId="0" applyFont="0" applyFill="0" applyBorder="0" applyAlignment="0" applyProtection="0"/>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36"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5" fontId="133" fillId="0" borderId="0" applyFont="0" applyFill="0" applyBorder="0" applyAlignment="0" applyProtection="0"/>
    <xf numFmtId="0" fontId="36" fillId="0" borderId="0"/>
    <xf numFmtId="0" fontId="45"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36" fillId="0" borderId="0"/>
    <xf numFmtId="0" fontId="45" fillId="0" borderId="0"/>
    <xf numFmtId="0" fontId="133" fillId="0" borderId="0"/>
    <xf numFmtId="0" fontId="133" fillId="0" borderId="0"/>
    <xf numFmtId="0" fontId="133" fillId="0" borderId="0"/>
    <xf numFmtId="0" fontId="45" fillId="0" borderId="0"/>
    <xf numFmtId="0" fontId="45" fillId="0" borderId="0"/>
    <xf numFmtId="0" fontId="45" fillId="0" borderId="0"/>
    <xf numFmtId="0" fontId="45" fillId="0" borderId="0"/>
    <xf numFmtId="0" fontId="36" fillId="0" borderId="0"/>
    <xf numFmtId="0" fontId="45" fillId="0" borderId="0"/>
    <xf numFmtId="0" fontId="36" fillId="0" borderId="0"/>
    <xf numFmtId="0" fontId="36" fillId="0" borderId="0"/>
    <xf numFmtId="0" fontId="36" fillId="0" borderId="0"/>
    <xf numFmtId="0" fontId="45" fillId="0" borderId="0"/>
    <xf numFmtId="0" fontId="36" fillId="0" borderId="0"/>
    <xf numFmtId="0" fontId="45" fillId="0" borderId="0"/>
    <xf numFmtId="0" fontId="133" fillId="0" borderId="0"/>
    <xf numFmtId="0" fontId="133" fillId="0" borderId="0"/>
    <xf numFmtId="0" fontId="133" fillId="0" borderId="0"/>
    <xf numFmtId="0" fontId="133" fillId="0" borderId="0"/>
    <xf numFmtId="0" fontId="36" fillId="0" borderId="0"/>
    <xf numFmtId="0" fontId="45" fillId="0" borderId="0"/>
    <xf numFmtId="0" fontId="36" fillId="0" borderId="0"/>
    <xf numFmtId="0" fontId="36" fillId="0" borderId="0"/>
    <xf numFmtId="0" fontId="36" fillId="0" borderId="0"/>
    <xf numFmtId="0" fontId="45" fillId="0" borderId="0">
      <alignment horizontal="right"/>
    </xf>
    <xf numFmtId="0" fontId="133" fillId="0" borderId="0">
      <alignment horizontal="right"/>
    </xf>
    <xf numFmtId="0" fontId="36" fillId="0" borderId="0">
      <alignment horizontal="right"/>
    </xf>
    <xf numFmtId="0" fontId="133" fillId="0" borderId="0">
      <alignment horizontal="right"/>
    </xf>
    <xf numFmtId="0" fontId="133" fillId="0" borderId="0">
      <alignment horizontal="right"/>
    </xf>
    <xf numFmtId="0" fontId="133" fillId="0" borderId="0">
      <alignment horizontal="right"/>
    </xf>
    <xf numFmtId="0" fontId="36"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45" fillId="2" borderId="0"/>
    <xf numFmtId="0" fontId="133" fillId="0" borderId="0"/>
    <xf numFmtId="0" fontId="36" fillId="2" borderId="0"/>
    <xf numFmtId="0" fontId="133" fillId="0" borderId="0"/>
    <xf numFmtId="0" fontId="133" fillId="0" borderId="0"/>
    <xf numFmtId="0" fontId="133" fillId="0" borderId="0"/>
    <xf numFmtId="0" fontId="36" fillId="2"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45" fillId="2" borderId="0"/>
    <xf numFmtId="0" fontId="133" fillId="0" borderId="0"/>
    <xf numFmtId="0" fontId="36" fillId="2" borderId="0"/>
    <xf numFmtId="0" fontId="133" fillId="0" borderId="0"/>
    <xf numFmtId="0" fontId="133" fillId="0" borderId="0"/>
    <xf numFmtId="0" fontId="133" fillId="0" borderId="0"/>
    <xf numFmtId="0" fontId="36" fillId="2"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133" fillId="0" borderId="0" applyNumberFormat="0" applyFont="0" applyFill="0" applyBorder="0" applyAlignment="0" applyProtection="0"/>
    <xf numFmtId="0" fontId="45" fillId="2" borderId="0"/>
    <xf numFmtId="0" fontId="133" fillId="0" borderId="0"/>
    <xf numFmtId="0" fontId="36" fillId="2" borderId="0"/>
    <xf numFmtId="0" fontId="133" fillId="0" borderId="0"/>
    <xf numFmtId="0" fontId="133" fillId="0" borderId="0"/>
    <xf numFmtId="0" fontId="133" fillId="0" borderId="0"/>
    <xf numFmtId="0" fontId="36" fillId="2"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45" fillId="2" borderId="0">
      <alignment horizontal="right"/>
    </xf>
    <xf numFmtId="0" fontId="133" fillId="0" borderId="0">
      <alignment horizontal="right"/>
    </xf>
    <xf numFmtId="0" fontId="36" fillId="2" borderId="0">
      <alignment horizontal="right"/>
    </xf>
    <xf numFmtId="0" fontId="133" fillId="0" borderId="0">
      <alignment horizontal="right"/>
    </xf>
    <xf numFmtId="0" fontId="133" fillId="0" borderId="0">
      <alignment horizontal="right"/>
    </xf>
    <xf numFmtId="0" fontId="133" fillId="0" borderId="0">
      <alignment horizontal="right"/>
    </xf>
    <xf numFmtId="0" fontId="36" fillId="2"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7" fontId="48" fillId="0" borderId="0">
      <alignment horizontal="right"/>
    </xf>
    <xf numFmtId="7" fontId="133" fillId="0" borderId="0">
      <alignment horizontal="right"/>
    </xf>
    <xf numFmtId="7" fontId="36" fillId="0" borderId="0">
      <alignment horizontal="right"/>
    </xf>
    <xf numFmtId="7" fontId="133" fillId="0" borderId="0">
      <alignment horizontal="right"/>
    </xf>
    <xf numFmtId="7" fontId="133" fillId="0" borderId="0">
      <alignment horizontal="right"/>
    </xf>
    <xf numFmtId="7" fontId="133" fillId="0" borderId="0">
      <alignment horizontal="right"/>
    </xf>
    <xf numFmtId="7" fontId="36" fillId="0" borderId="0">
      <alignment horizontal="right"/>
    </xf>
    <xf numFmtId="7" fontId="133" fillId="0" borderId="0">
      <alignment horizontal="right"/>
    </xf>
    <xf numFmtId="7" fontId="133" fillId="0" borderId="0">
      <alignment horizontal="right"/>
    </xf>
    <xf numFmtId="7" fontId="133" fillId="0" borderId="0">
      <alignment horizontal="right"/>
    </xf>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7" fontId="133" fillId="0" borderId="0">
      <alignment horizontal="right"/>
    </xf>
    <xf numFmtId="7" fontId="133" fillId="0" borderId="0">
      <alignment horizontal="right"/>
    </xf>
    <xf numFmtId="7" fontId="133" fillId="0" borderId="0">
      <alignment horizontal="right"/>
    </xf>
    <xf numFmtId="0" fontId="36" fillId="0" borderId="0"/>
    <xf numFmtId="0" fontId="49"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lignment horizontal="right" vertical="center"/>
    </xf>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Font="0" applyFill="0" applyBorder="0">
      <alignment horizontal="right" vertical="center"/>
    </xf>
    <xf numFmtId="0" fontId="133" fillId="0" borderId="0" applyFont="0" applyFill="0" applyBorder="0">
      <alignment horizontal="right" vertical="center"/>
    </xf>
    <xf numFmtId="0" fontId="41"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0" fontId="41"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xf numFmtId="0" fontId="133" fillId="0" borderId="0"/>
    <xf numFmtId="0" fontId="133" fillId="0" borderId="0"/>
    <xf numFmtId="10" fontId="46" fillId="0" borderId="0" applyFont="0" applyFill="0" applyBorder="0" applyAlignment="0" applyProtection="0"/>
    <xf numFmtId="10" fontId="133" fillId="0" borderId="0" applyFont="0" applyFill="0" applyBorder="0" applyAlignment="0" applyProtection="0"/>
    <xf numFmtId="10" fontId="36"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36"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41"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lignment horizontal="left" vertical="center" wrapText="1"/>
    </xf>
    <xf numFmtId="0" fontId="133" fillId="0" borderId="0">
      <alignment horizontal="left" vertical="center" wrapText="1"/>
    </xf>
    <xf numFmtId="0" fontId="133" fillId="0" borderId="0">
      <alignment horizontal="left" vertical="center" wrapText="1"/>
    </xf>
    <xf numFmtId="0" fontId="133" fillId="0" borderId="0">
      <alignment horizontal="left" vertical="center" wrapText="1"/>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41"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1"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1"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lignment horizontal="right" vertical="center"/>
    </xf>
    <xf numFmtId="0" fontId="41"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lignment horizontal="right" vertical="center"/>
    </xf>
    <xf numFmtId="0" fontId="36" fillId="0" borderId="0" applyFont="0" applyFill="0" applyBorder="0">
      <alignment horizontal="right" vertical="center"/>
    </xf>
    <xf numFmtId="0" fontId="36" fillId="0" borderId="0" applyFont="0" applyFill="0" applyBorder="0">
      <alignment horizontal="right" vertical="center"/>
    </xf>
    <xf numFmtId="0" fontId="36" fillId="0" borderId="0" applyFont="0" applyFill="0" applyBorder="0">
      <alignment horizontal="right" vertical="center"/>
    </xf>
    <xf numFmtId="0" fontId="36" fillId="0" borderId="0" applyFont="0" applyFill="0" applyBorder="0">
      <alignment horizontal="right" vertical="center"/>
    </xf>
    <xf numFmtId="0" fontId="36" fillId="0" borderId="0" applyFont="0" applyFill="0" applyBorder="0">
      <alignment horizontal="right" vertical="center"/>
    </xf>
    <xf numFmtId="0" fontId="36"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 fontId="133" fillId="0" borderId="0"/>
    <xf numFmtId="17" fontId="133" fillId="0" borderId="0"/>
    <xf numFmtId="17" fontId="133" fillId="0" borderId="0"/>
    <xf numFmtId="17" fontId="133" fillId="0" borderId="0"/>
    <xf numFmtId="17" fontId="133" fillId="0" borderId="0"/>
    <xf numFmtId="17" fontId="133" fillId="0" borderId="0"/>
    <xf numFmtId="17" fontId="133" fillId="0" borderId="0"/>
    <xf numFmtId="17" fontId="133" fillId="0" borderId="0"/>
    <xf numFmtId="17" fontId="133" fillId="0" borderId="0"/>
    <xf numFmtId="17" fontId="133" fillId="0" borderId="0"/>
    <xf numFmtId="17" fontId="133" fillId="0" borderId="0"/>
    <xf numFmtId="17" fontId="133" fillId="0" borderId="0"/>
    <xf numFmtId="0" fontId="133" fillId="0" borderId="0" applyNumberFormat="0" applyFill="0"/>
    <xf numFmtId="0" fontId="133" fillId="0" borderId="0" applyNumberFormat="0" applyFill="0"/>
    <xf numFmtId="0" fontId="133" fillId="0" borderId="0" applyNumberFormat="0" applyFill="0"/>
    <xf numFmtId="0" fontId="133" fillId="0" borderId="0" applyNumberFormat="0" applyFill="0"/>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38" fontId="133" fillId="0" borderId="0"/>
    <xf numFmtId="38" fontId="133" fillId="0" borderId="0"/>
    <xf numFmtId="38" fontId="133" fillId="0" borderId="0"/>
    <xf numFmtId="38" fontId="133" fillId="0" borderId="0"/>
    <xf numFmtId="38" fontId="133" fillId="0" borderId="0"/>
    <xf numFmtId="38" fontId="133" fillId="0" borderId="0"/>
    <xf numFmtId="38" fontId="133" fillId="0" borderId="0"/>
    <xf numFmtId="38" fontId="133" fillId="0" borderId="0"/>
    <xf numFmtId="38" fontId="133" fillId="0" borderId="0"/>
    <xf numFmtId="38" fontId="133" fillId="0" borderId="0"/>
    <xf numFmtId="38" fontId="133" fillId="0" borderId="0"/>
    <xf numFmtId="38" fontId="133" fillId="0" borderId="0"/>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36"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41"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lignment horizontal="right" vertical="center"/>
    </xf>
    <xf numFmtId="0" fontId="36" fillId="0" borderId="0" applyFont="0" applyFill="0" applyBorder="0">
      <alignment horizontal="right" vertical="center"/>
    </xf>
    <xf numFmtId="0" fontId="41"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1"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lignment horizontal="right" vertical="center"/>
    </xf>
    <xf numFmtId="9" fontId="46" fillId="0" borderId="0" applyFont="0" applyFill="0" applyBorder="0" applyAlignment="0" applyProtection="0"/>
    <xf numFmtId="9" fontId="133" fillId="0" borderId="0" applyFont="0" applyFill="0" applyBorder="0" applyAlignment="0" applyProtection="0"/>
    <xf numFmtId="9" fontId="36"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36"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0" fontId="133" fillId="0" borderId="0"/>
    <xf numFmtId="0" fontId="133" fillId="0" borderId="0"/>
    <xf numFmtId="0" fontId="133" fillId="0" borderId="0"/>
    <xf numFmtId="0" fontId="133" fillId="0" borderId="0"/>
    <xf numFmtId="0" fontId="133" fillId="0" borderId="0" applyNumberFormat="0" applyBorder="0" applyAlignment="0">
      <protection locked="0"/>
    </xf>
    <xf numFmtId="0" fontId="133" fillId="0" borderId="0" applyNumberFormat="0" applyBorder="0" applyAlignment="0">
      <protection locked="0"/>
    </xf>
    <xf numFmtId="0" fontId="133" fillId="0" borderId="0" applyNumberFormat="0" applyBorder="0" applyAlignment="0">
      <protection locked="0"/>
    </xf>
    <xf numFmtId="0" fontId="133" fillId="0" borderId="0" applyNumberFormat="0" applyBorder="0" applyAlignment="0">
      <protection locked="0"/>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0" fontId="36"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0" fontId="133" fillId="0" borderId="0" applyFont="0" applyFill="0" applyBorder="0">
      <alignment horizontal="right" vertical="center"/>
    </xf>
    <xf numFmtId="9" fontId="41" fillId="0" borderId="0"/>
    <xf numFmtId="9" fontId="133" fillId="0" borderId="0"/>
    <xf numFmtId="9" fontId="36" fillId="0" borderId="0"/>
    <xf numFmtId="9" fontId="133" fillId="0" borderId="0"/>
    <xf numFmtId="9" fontId="133" fillId="0" borderId="0"/>
    <xf numFmtId="9" fontId="133" fillId="0" borderId="0"/>
    <xf numFmtId="9" fontId="36" fillId="0" borderId="0"/>
    <xf numFmtId="9" fontId="133" fillId="0" borderId="0"/>
    <xf numFmtId="9" fontId="133" fillId="0" borderId="0"/>
    <xf numFmtId="9" fontId="133" fillId="0" borderId="0"/>
    <xf numFmtId="10" fontId="133" fillId="0" borderId="0">
      <protection locked="0"/>
    </xf>
    <xf numFmtId="10" fontId="133" fillId="0" borderId="0">
      <protection locked="0"/>
    </xf>
    <xf numFmtId="10" fontId="133" fillId="0" borderId="0">
      <protection locked="0"/>
    </xf>
    <xf numFmtId="10" fontId="133" fillId="0" borderId="0">
      <protection locked="0"/>
    </xf>
    <xf numFmtId="0" fontId="133" fillId="0" borderId="0" applyFont="0" applyBorder="0" applyAlignment="0">
      <protection locked="0"/>
    </xf>
    <xf numFmtId="0" fontId="133" fillId="0" borderId="0" applyFont="0" applyBorder="0" applyAlignment="0">
      <protection locked="0"/>
    </xf>
    <xf numFmtId="0" fontId="133" fillId="0" borderId="0" applyFont="0" applyBorder="0" applyAlignment="0">
      <protection locked="0"/>
    </xf>
    <xf numFmtId="0" fontId="133" fillId="0" borderId="0" applyFont="0" applyBorder="0" applyAlignment="0">
      <protection locked="0"/>
    </xf>
    <xf numFmtId="38" fontId="133" fillId="0" borderId="0">
      <protection locked="0"/>
    </xf>
    <xf numFmtId="38" fontId="133" fillId="0" borderId="0">
      <protection locked="0"/>
    </xf>
    <xf numFmtId="38" fontId="133" fillId="0" borderId="0">
      <protection locked="0"/>
    </xf>
    <xf numFmtId="38" fontId="133" fillId="0" borderId="0">
      <protection locked="0"/>
    </xf>
    <xf numFmtId="38" fontId="133" fillId="0" borderId="0">
      <protection locked="0"/>
    </xf>
    <xf numFmtId="38" fontId="133" fillId="0" borderId="0">
      <protection locked="0"/>
    </xf>
    <xf numFmtId="38" fontId="133" fillId="0" borderId="0">
      <protection locked="0"/>
    </xf>
    <xf numFmtId="38" fontId="133" fillId="0" borderId="0">
      <protection locked="0"/>
    </xf>
    <xf numFmtId="38" fontId="133" fillId="0" borderId="0">
      <protection locked="0"/>
    </xf>
    <xf numFmtId="38" fontId="133" fillId="0" borderId="0">
      <protection locked="0"/>
    </xf>
    <xf numFmtId="38" fontId="133" fillId="0" borderId="0">
      <protection locked="0"/>
    </xf>
    <xf numFmtId="38" fontId="133" fillId="0" borderId="0">
      <protection locked="0"/>
    </xf>
    <xf numFmtId="9" fontId="133" fillId="0" borderId="0"/>
    <xf numFmtId="9" fontId="133" fillId="0" borderId="0"/>
    <xf numFmtId="9" fontId="133" fillId="0" borderId="0"/>
    <xf numFmtId="0" fontId="41"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8" fontId="133" fillId="0" borderId="0" applyFont="0" applyBorder="0" applyAlignment="0">
      <protection locked="0"/>
    </xf>
    <xf numFmtId="8" fontId="133" fillId="0" borderId="0" applyFont="0" applyBorder="0" applyAlignment="0">
      <protection locked="0"/>
    </xf>
    <xf numFmtId="8" fontId="133" fillId="0" borderId="0" applyFont="0" applyBorder="0" applyAlignment="0">
      <protection locked="0"/>
    </xf>
    <xf numFmtId="8" fontId="133" fillId="0" borderId="0" applyFont="0" applyBorder="0" applyAlignment="0">
      <protection locked="0"/>
    </xf>
    <xf numFmtId="8" fontId="133" fillId="0" borderId="0" applyFont="0" applyBorder="0" applyAlignment="0">
      <protection locked="0"/>
    </xf>
    <xf numFmtId="8" fontId="133" fillId="0" borderId="0" applyFont="0" applyBorder="0" applyAlignment="0">
      <protection locked="0"/>
    </xf>
    <xf numFmtId="8" fontId="133" fillId="0" borderId="0" applyFont="0" applyBorder="0" applyAlignment="0">
      <protection locked="0"/>
    </xf>
    <xf numFmtId="8" fontId="133" fillId="0" borderId="0" applyFont="0" applyBorder="0" applyAlignment="0">
      <protection locked="0"/>
    </xf>
    <xf numFmtId="0" fontId="133" fillId="0" borderId="0" applyNumberFormat="0" applyFont="0" applyFill="0">
      <protection locked="0"/>
    </xf>
    <xf numFmtId="0" fontId="133" fillId="0" borderId="0" applyNumberFormat="0" applyFont="0" applyFill="0">
      <protection locked="0"/>
    </xf>
    <xf numFmtId="0" fontId="133" fillId="0" borderId="0" applyNumberFormat="0" applyFont="0" applyFill="0">
      <protection locked="0"/>
    </xf>
    <xf numFmtId="0" fontId="133" fillId="0" borderId="0" applyNumberFormat="0" applyFont="0" applyFill="0">
      <protection locked="0"/>
    </xf>
    <xf numFmtId="0" fontId="133" fillId="0" borderId="0" applyNumberFormat="0" applyFont="0" applyFill="0">
      <protection locked="0"/>
    </xf>
    <xf numFmtId="0" fontId="133" fillId="0" borderId="0" applyNumberFormat="0" applyFont="0" applyFill="0">
      <protection locked="0"/>
    </xf>
    <xf numFmtId="0" fontId="133" fillId="0" borderId="0" applyNumberFormat="0" applyFont="0" applyFill="0">
      <protection locked="0"/>
    </xf>
    <xf numFmtId="0" fontId="133" fillId="0" borderId="0" applyNumberFormat="0" applyFont="0" applyFill="0">
      <protection locked="0"/>
    </xf>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xf numFmtId="0" fontId="133" fillId="0" borderId="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xf numFmtId="0" fontId="133" fillId="0" borderId="0"/>
    <xf numFmtId="0" fontId="133" fillId="0" borderId="0"/>
    <xf numFmtId="0" fontId="133" fillId="0" borderId="0"/>
    <xf numFmtId="0" fontId="36"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14" fontId="133" fillId="0" borderId="0">
      <alignment horizontal="right"/>
    </xf>
    <xf numFmtId="14" fontId="133" fillId="0" borderId="0">
      <alignment horizontal="right"/>
    </xf>
    <xf numFmtId="14" fontId="133" fillId="0" borderId="0">
      <alignment horizontal="right"/>
    </xf>
    <xf numFmtId="14" fontId="133" fillId="0" borderId="0">
      <alignment horizontal="right"/>
    </xf>
    <xf numFmtId="14" fontId="133" fillId="0" borderId="0">
      <alignment horizontal="right"/>
    </xf>
    <xf numFmtId="14" fontId="133" fillId="0" borderId="0">
      <alignment horizontal="right"/>
    </xf>
    <xf numFmtId="14" fontId="133" fillId="0" borderId="0">
      <alignment horizontal="right"/>
    </xf>
    <xf numFmtId="14" fontId="133" fillId="0" borderId="0">
      <alignment horizontal="right"/>
    </xf>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41" fillId="0" borderId="0"/>
    <xf numFmtId="0" fontId="36" fillId="0" borderId="0"/>
    <xf numFmtId="0" fontId="36"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41" fillId="0" borderId="0"/>
    <xf numFmtId="0" fontId="36" fillId="0" borderId="0"/>
    <xf numFmtId="0" fontId="41" fillId="0" borderId="0"/>
    <xf numFmtId="0" fontId="133" fillId="0" borderId="0"/>
    <xf numFmtId="0" fontId="133" fillId="0" borderId="0"/>
    <xf numFmtId="0" fontId="133" fillId="0" borderId="0"/>
    <xf numFmtId="0" fontId="133" fillId="0" borderId="0"/>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xf numFmtId="0" fontId="133" fillId="0" borderId="0"/>
    <xf numFmtId="0" fontId="133" fillId="0" borderId="0"/>
    <xf numFmtId="0" fontId="133" fillId="0" borderId="0"/>
    <xf numFmtId="0" fontId="36" fillId="0" borderId="0"/>
    <xf numFmtId="0" fontId="41" fillId="0" borderId="0"/>
    <xf numFmtId="0" fontId="36" fillId="0" borderId="0"/>
    <xf numFmtId="0" fontId="36" fillId="0" borderId="0"/>
    <xf numFmtId="0" fontId="36" fillId="0" borderId="0"/>
    <xf numFmtId="0" fontId="41"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0"/>
    <xf numFmtId="0" fontId="36" fillId="0" borderId="0"/>
    <xf numFmtId="0" fontId="36" fillId="0" borderId="0"/>
    <xf numFmtId="0" fontId="41" fillId="0" borderId="0"/>
    <xf numFmtId="0" fontId="36" fillId="0" borderId="0"/>
    <xf numFmtId="0" fontId="36" fillId="0" borderId="0"/>
    <xf numFmtId="0" fontId="36" fillId="0" borderId="0"/>
    <xf numFmtId="0" fontId="41" fillId="0" borderId="0"/>
    <xf numFmtId="0" fontId="36" fillId="0" borderId="0"/>
    <xf numFmtId="0" fontId="41" fillId="0" borderId="0"/>
    <xf numFmtId="0" fontId="133" fillId="0" borderId="0"/>
    <xf numFmtId="0" fontId="133" fillId="0" borderId="0"/>
    <xf numFmtId="0" fontId="133" fillId="0" borderId="0"/>
    <xf numFmtId="0" fontId="133" fillId="0" borderId="0"/>
    <xf numFmtId="0" fontId="36" fillId="0" borderId="0"/>
    <xf numFmtId="0" fontId="41" fillId="0" borderId="0"/>
    <xf numFmtId="0" fontId="36" fillId="0" borderId="0"/>
    <xf numFmtId="0" fontId="36" fillId="0" borderId="0"/>
    <xf numFmtId="0" fontId="36" fillId="0" borderId="0"/>
    <xf numFmtId="0" fontId="50" fillId="0" borderId="0" applyNumberFormat="0" applyFont="0" applyFill="0" applyBorder="0" applyAlignment="0" applyProtection="0"/>
    <xf numFmtId="0" fontId="133" fillId="0" borderId="0" applyNumberFormat="0" applyFont="0" applyFill="0" applyBorder="0" applyAlignment="0" applyProtection="0"/>
    <xf numFmtId="0" fontId="36"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36"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Font="0" applyBorder="0" applyAlignment="0"/>
    <xf numFmtId="0" fontId="133" fillId="0" borderId="0" applyFont="0" applyBorder="0" applyAlignment="0"/>
    <xf numFmtId="0" fontId="133" fillId="0" borderId="0" applyFont="0" applyBorder="0" applyAlignment="0"/>
    <xf numFmtId="0" fontId="133" fillId="0" borderId="0" applyFont="0" applyBorder="0" applyAlignment="0"/>
    <xf numFmtId="0" fontId="133" fillId="0" borderId="0" applyFont="0" applyBorder="0" applyAlignment="0"/>
    <xf numFmtId="0" fontId="133" fillId="0" borderId="0" applyFont="0" applyBorder="0" applyAlignment="0"/>
    <xf numFmtId="0" fontId="133" fillId="0" borderId="0" applyFont="0" applyBorder="0" applyAlignment="0"/>
    <xf numFmtId="0" fontId="133" fillId="0" borderId="0" applyFont="0" applyBorder="0" applyAlignment="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Alignment="0" applyProtection="0"/>
    <xf numFmtId="0" fontId="133" fillId="0" borderId="0" applyNumberFormat="0" applyFill="0" applyBorder="0" applyProtection="0"/>
    <xf numFmtId="0" fontId="133" fillId="0" borderId="0" applyNumberFormat="0" applyFill="0" applyBorder="0" applyProtection="0"/>
    <xf numFmtId="0" fontId="133" fillId="0" borderId="0" applyNumberFormat="0" applyFill="0" applyBorder="0" applyProtection="0"/>
    <xf numFmtId="0" fontId="133" fillId="0" borderId="0" applyNumberFormat="0" applyFill="0" applyBorder="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0" fontId="133" fillId="0" borderId="0" applyNumberFormat="0" applyFont="0" applyFill="0" applyBorder="0" applyAlignment="0" applyProtection="0"/>
    <xf numFmtId="37" fontId="41" fillId="0" borderId="1"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36" fillId="0" borderId="1" applyFont="0" applyFill="0" applyBorder="0" applyAlignment="0" applyProtection="0"/>
    <xf numFmtId="37" fontId="36" fillId="0" borderId="1"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36" fillId="0" borderId="1" applyFont="0" applyFill="0" applyBorder="0" applyAlignment="0" applyProtection="0"/>
    <xf numFmtId="37" fontId="36" fillId="0" borderId="1"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41" fillId="0" borderId="1" applyFont="0" applyFill="0" applyBorder="0" applyAlignment="0" applyProtection="0"/>
    <xf numFmtId="0" fontId="133" fillId="0" borderId="0" applyNumberFormat="0" applyFill="0" applyBorder="0">
      <protection locked="0"/>
    </xf>
    <xf numFmtId="0" fontId="133" fillId="0" borderId="0" applyNumberFormat="0" applyFill="0" applyBorder="0">
      <protection locked="0"/>
    </xf>
    <xf numFmtId="0" fontId="133" fillId="0" borderId="0" applyNumberFormat="0" applyFill="0" applyBorder="0">
      <protection locked="0"/>
    </xf>
    <xf numFmtId="0" fontId="133" fillId="0" borderId="0" applyNumberFormat="0" applyFill="0" applyBorder="0">
      <protection locked="0"/>
    </xf>
    <xf numFmtId="0" fontId="133" fillId="0" borderId="0" applyNumberFormat="0" applyFill="0" applyBorder="0">
      <protection locked="0"/>
    </xf>
    <xf numFmtId="0" fontId="133" fillId="0" borderId="0" applyNumberFormat="0" applyFill="0" applyBorder="0">
      <protection locked="0"/>
    </xf>
    <xf numFmtId="0" fontId="133" fillId="0" borderId="0" applyNumberFormat="0" applyFill="0" applyBorder="0">
      <protection locked="0"/>
    </xf>
    <xf numFmtId="0" fontId="133" fillId="0" borderId="0" applyNumberFormat="0" applyFill="0" applyBorder="0">
      <protection locked="0"/>
    </xf>
    <xf numFmtId="0" fontId="133" fillId="0" borderId="0" applyNumberFormat="0" applyFill="0" applyBorder="0">
      <protection locked="0"/>
    </xf>
    <xf numFmtId="0" fontId="133" fillId="0" borderId="0" applyNumberFormat="0" applyFill="0" applyBorder="0">
      <protection locked="0"/>
    </xf>
    <xf numFmtId="0" fontId="133" fillId="0" borderId="0" applyNumberFormat="0" applyFill="0" applyBorder="0">
      <protection locked="0"/>
    </xf>
    <xf numFmtId="0" fontId="133" fillId="0" borderId="0" applyNumberFormat="0" applyFont="0" applyBorder="0" applyAlignment="0" applyProtection="0"/>
    <xf numFmtId="0" fontId="133" fillId="0" borderId="0" applyNumberFormat="0" applyFont="0" applyBorder="0" applyAlignment="0" applyProtection="0"/>
    <xf numFmtId="0" fontId="133" fillId="0" borderId="0" applyNumberFormat="0" applyFont="0" applyBorder="0" applyAlignment="0" applyProtection="0"/>
    <xf numFmtId="0" fontId="133" fillId="0" borderId="0" applyNumberFormat="0" applyFont="0" applyBorder="0" applyAlignment="0" applyProtection="0"/>
    <xf numFmtId="0" fontId="133" fillId="0" borderId="0" applyNumberFormat="0" applyFont="0" applyBorder="0" applyAlignment="0" applyProtection="0"/>
    <xf numFmtId="0" fontId="133" fillId="0" borderId="0" applyNumberFormat="0" applyFont="0" applyBorder="0" applyAlignment="0" applyProtection="0"/>
    <xf numFmtId="0" fontId="133" fillId="0" borderId="0" applyNumberFormat="0" applyFont="0" applyBorder="0" applyAlignment="0" applyProtection="0"/>
    <xf numFmtId="0" fontId="133" fillId="0" borderId="0" applyNumberFormat="0" applyFont="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0" fontId="41"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NumberFormat="0" applyFill="0" applyAlignment="0" applyProtection="0"/>
    <xf numFmtId="0" fontId="133" fillId="0" borderId="0" applyNumberFormat="0" applyFill="0" applyAlignment="0" applyProtection="0"/>
    <xf numFmtId="0" fontId="133" fillId="0" borderId="0" applyNumberFormat="0" applyFill="0" applyAlignment="0" applyProtection="0"/>
    <xf numFmtId="0" fontId="133" fillId="0" borderId="0" applyNumberFormat="0" applyFill="0" applyAlignment="0" applyProtection="0"/>
    <xf numFmtId="0" fontId="133" fillId="0" borderId="0" applyNumberFormat="0" applyFill="0" applyAlignment="0" applyProtection="0"/>
    <xf numFmtId="0" fontId="133" fillId="0" borderId="0" applyNumberFormat="0" applyFill="0" applyAlignment="0" applyProtection="0"/>
    <xf numFmtId="0" fontId="133" fillId="0" borderId="0" applyNumberFormat="0" applyFill="0" applyAlignment="0" applyProtection="0"/>
    <xf numFmtId="0" fontId="133" fillId="0" borderId="0" applyNumberFormat="0" applyFill="0" applyAlignment="0" applyProtection="0"/>
    <xf numFmtId="0" fontId="133" fillId="0" borderId="0">
      <alignment horizontal="center"/>
    </xf>
    <xf numFmtId="0" fontId="133" fillId="0" borderId="0">
      <alignment horizontal="center"/>
    </xf>
    <xf numFmtId="0" fontId="133" fillId="0" borderId="0">
      <alignment horizontal="center"/>
    </xf>
    <xf numFmtId="0" fontId="133" fillId="0" borderId="0">
      <alignment horizontal="center"/>
    </xf>
    <xf numFmtId="0" fontId="133" fillId="0" borderId="0"/>
    <xf numFmtId="0" fontId="133" fillId="0" borderId="0"/>
    <xf numFmtId="0" fontId="133" fillId="0" borderId="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37" fontId="133" fillId="0" borderId="0" applyFont="0" applyFill="0" applyBorder="0" applyAlignment="0" applyProtection="0"/>
    <xf numFmtId="0" fontId="11"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alignment horizontal="center"/>
    </xf>
    <xf numFmtId="0" fontId="133" fillId="0" borderId="0">
      <alignment horizontal="center"/>
    </xf>
    <xf numFmtId="0" fontId="133" fillId="0" borderId="0">
      <alignment horizontal="center"/>
    </xf>
    <xf numFmtId="0" fontId="133" fillId="0" borderId="0">
      <alignment horizontal="center"/>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xf numFmtId="0" fontId="133" fillId="0" borderId="0"/>
    <xf numFmtId="0" fontId="41" fillId="0" borderId="2"/>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41"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2"/>
    <xf numFmtId="0" fontId="36" fillId="0" borderId="2"/>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applyNumberFormat="0" applyFill="0" applyAlignment="0" applyProtection="0"/>
    <xf numFmtId="39" fontId="11" fillId="0" borderId="0" applyFont="0" applyFill="0" applyBorder="0" applyAlignment="0" applyProtection="0"/>
    <xf numFmtId="39" fontId="133" fillId="0" borderId="0" applyFont="0" applyFill="0" applyBorder="0" applyAlignment="0" applyProtection="0"/>
    <xf numFmtId="39" fontId="36" fillId="0" borderId="0" applyFont="0" applyFill="0" applyBorder="0" applyAlignment="0" applyProtection="0"/>
    <xf numFmtId="39" fontId="133" fillId="0" borderId="0" applyFont="0" applyFill="0" applyBorder="0" applyAlignment="0" applyProtection="0"/>
    <xf numFmtId="39" fontId="133" fillId="0" borderId="0" applyFont="0" applyFill="0" applyBorder="0" applyAlignment="0" applyProtection="0"/>
    <xf numFmtId="39" fontId="133" fillId="0" borderId="0" applyFont="0" applyFill="0" applyBorder="0" applyAlignment="0" applyProtection="0"/>
    <xf numFmtId="39" fontId="36" fillId="0" borderId="0" applyFont="0" applyFill="0" applyBorder="0" applyAlignment="0" applyProtection="0"/>
    <xf numFmtId="39" fontId="133" fillId="0" borderId="0" applyFont="0" applyFill="0" applyBorder="0" applyAlignment="0" applyProtection="0"/>
    <xf numFmtId="39" fontId="133" fillId="0" borderId="0" applyFont="0" applyFill="0" applyBorder="0" applyAlignment="0" applyProtection="0"/>
    <xf numFmtId="39" fontId="133" fillId="0" borderId="0" applyFont="0" applyFill="0" applyBorder="0" applyAlignment="0" applyProtection="0"/>
    <xf numFmtId="0" fontId="133" fillId="0" borderId="0">
      <alignment horizontal="center"/>
    </xf>
    <xf numFmtId="0" fontId="133" fillId="0" borderId="0">
      <alignment horizontal="center"/>
    </xf>
    <xf numFmtId="0" fontId="133" fillId="0" borderId="0">
      <alignment horizontal="center"/>
    </xf>
    <xf numFmtId="0" fontId="133" fillId="0" borderId="0">
      <alignment horizontal="center"/>
    </xf>
    <xf numFmtId="0" fontId="133" fillId="0" borderId="0">
      <alignment horizontal="center"/>
    </xf>
    <xf numFmtId="0" fontId="133" fillId="0" borderId="0">
      <alignment horizontal="center"/>
    </xf>
    <xf numFmtId="0" fontId="133" fillId="0" borderId="0">
      <alignment horizontal="center"/>
    </xf>
    <xf numFmtId="0" fontId="133" fillId="0" borderId="0">
      <alignment horizontal="center"/>
    </xf>
    <xf numFmtId="0" fontId="133" fillId="0" borderId="0">
      <alignment horizontal="left" vertical="center"/>
    </xf>
    <xf numFmtId="0" fontId="133" fillId="0" borderId="0">
      <alignment horizontal="left" vertical="center"/>
    </xf>
    <xf numFmtId="0" fontId="133" fillId="0" borderId="0">
      <alignment horizontal="left" vertical="center"/>
    </xf>
    <xf numFmtId="0" fontId="133" fillId="0" borderId="0">
      <alignment horizontal="left" vertical="center"/>
    </xf>
    <xf numFmtId="0" fontId="133" fillId="0" borderId="0">
      <alignment horizontal="left" vertical="center"/>
    </xf>
    <xf numFmtId="0" fontId="133" fillId="0" borderId="0">
      <alignment horizontal="left" vertical="center"/>
    </xf>
    <xf numFmtId="0" fontId="133" fillId="0" borderId="0">
      <alignment horizontal="left" vertical="center"/>
    </xf>
    <xf numFmtId="0" fontId="133" fillId="0" borderId="0">
      <alignment horizontal="left" vertical="center"/>
    </xf>
    <xf numFmtId="0" fontId="133" fillId="0" borderId="0">
      <alignment horizontal="left" vertical="center"/>
    </xf>
    <xf numFmtId="0" fontId="133" fillId="0" borderId="0">
      <alignment horizontal="left" vertical="center"/>
    </xf>
    <xf numFmtId="0" fontId="133" fillId="0" borderId="0">
      <alignment horizontal="left" vertical="center"/>
    </xf>
    <xf numFmtId="0" fontId="133" fillId="0" borderId="0">
      <alignment horizontal="left" vertical="center"/>
    </xf>
    <xf numFmtId="39" fontId="133" fillId="0" borderId="0" applyFont="0" applyFill="0" applyBorder="0" applyAlignment="0" applyProtection="0"/>
    <xf numFmtId="39" fontId="133" fillId="0" borderId="0" applyFont="0" applyFill="0" applyBorder="0" applyAlignment="0" applyProtection="0"/>
    <xf numFmtId="39" fontId="133" fillId="0" borderId="0" applyFont="0" applyFill="0" applyBorder="0" applyAlignment="0" applyProtection="0"/>
    <xf numFmtId="0" fontId="41"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133" fillId="0" borderId="0" applyFont="0" applyFill="0" applyBorder="0" applyProtection="0"/>
    <xf numFmtId="0" fontId="133" fillId="0" borderId="0">
      <alignment horizontal="centerContinuous"/>
    </xf>
    <xf numFmtId="0" fontId="133" fillId="0" borderId="0">
      <alignment horizontal="centerContinuous"/>
    </xf>
    <xf numFmtId="0" fontId="133" fillId="0" borderId="0">
      <alignment horizontal="centerContinuous"/>
    </xf>
    <xf numFmtId="0" fontId="133" fillId="0" borderId="0">
      <alignment horizontal="centerContinuous"/>
    </xf>
    <xf numFmtId="0" fontId="133" fillId="0" borderId="0">
      <alignment horizontal="centerContinuous"/>
    </xf>
    <xf numFmtId="0" fontId="133" fillId="0" borderId="0">
      <alignment horizontal="centerContinuous"/>
    </xf>
    <xf numFmtId="0" fontId="133" fillId="0" borderId="0">
      <alignment horizontal="centerContinuous"/>
    </xf>
    <xf numFmtId="0" fontId="133" fillId="0" borderId="0">
      <alignment horizontal="centerContinuous"/>
    </xf>
    <xf numFmtId="0" fontId="133" fillId="0" borderId="0" applyNumberFormat="0">
      <alignment horizontal="centerContinuous"/>
    </xf>
    <xf numFmtId="0" fontId="133" fillId="0" borderId="0" applyNumberFormat="0">
      <alignment horizontal="centerContinuous"/>
    </xf>
    <xf numFmtId="0" fontId="133" fillId="0" borderId="0" applyNumberFormat="0">
      <alignment horizontal="centerContinuous"/>
    </xf>
    <xf numFmtId="0" fontId="133" fillId="0" borderId="0" applyNumberFormat="0">
      <alignment horizontal="centerContinuous"/>
    </xf>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1"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NumberFormat="0">
      <alignment horizontal="centerContinuous"/>
    </xf>
    <xf numFmtId="0" fontId="133" fillId="0" borderId="0" applyNumberFormat="0">
      <alignment horizontal="centerContinuous"/>
    </xf>
    <xf numFmtId="0" fontId="133" fillId="0" borderId="0" applyNumberFormat="0">
      <alignment horizontal="centerContinuous"/>
    </xf>
    <xf numFmtId="0" fontId="133" fillId="0" borderId="0" applyNumberFormat="0">
      <alignment horizontal="centerContinuous"/>
    </xf>
    <xf numFmtId="0" fontId="133" fillId="0" borderId="0" applyNumberFormat="0">
      <alignment horizontal="centerContinuous"/>
    </xf>
    <xf numFmtId="0" fontId="133" fillId="0" borderId="0" applyNumberFormat="0">
      <alignment horizontal="centerContinuous"/>
    </xf>
    <xf numFmtId="0" fontId="133" fillId="0" borderId="0" applyNumberFormat="0">
      <alignment horizontal="centerContinuous"/>
    </xf>
    <xf numFmtId="0" fontId="133" fillId="0" borderId="0" applyNumberFormat="0">
      <alignment horizontal="centerContinuous"/>
    </xf>
    <xf numFmtId="0" fontId="133" fillId="0" borderId="0"/>
    <xf numFmtId="0" fontId="133" fillId="0" borderId="0"/>
    <xf numFmtId="0" fontId="133" fillId="0" borderId="0"/>
    <xf numFmtId="0" fontId="133" fillId="0" borderId="0"/>
    <xf numFmtId="41" fontId="133" fillId="0" borderId="0"/>
    <xf numFmtId="41" fontId="133" fillId="0" borderId="0"/>
    <xf numFmtId="41" fontId="133" fillId="0" borderId="0"/>
    <xf numFmtId="41" fontId="133" fillId="0" borderId="0"/>
    <xf numFmtId="41" fontId="133" fillId="0" borderId="0"/>
    <xf numFmtId="41" fontId="133" fillId="0" borderId="0"/>
    <xf numFmtId="41" fontId="133" fillId="0" borderId="0"/>
    <xf numFmtId="41" fontId="133" fillId="0" borderId="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1"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applyNumberFormat="0" applyBorder="0" applyAlignment="0" applyProtection="0"/>
    <xf numFmtId="0" fontId="133" fillId="0" borderId="0"/>
    <xf numFmtId="0" fontId="133" fillId="0" borderId="0"/>
    <xf numFmtId="0" fontId="133" fillId="0" borderId="0"/>
    <xf numFmtId="0" fontId="51" fillId="0" borderId="0">
      <alignment horizontal="right"/>
    </xf>
    <xf numFmtId="0" fontId="133" fillId="0" borderId="0">
      <alignment horizontal="right"/>
    </xf>
    <xf numFmtId="0" fontId="36" fillId="0" borderId="0">
      <alignment horizontal="right"/>
    </xf>
    <xf numFmtId="0" fontId="133" fillId="0" borderId="0">
      <alignment horizontal="right"/>
    </xf>
    <xf numFmtId="0" fontId="133" fillId="0" borderId="0">
      <alignment horizontal="right"/>
    </xf>
    <xf numFmtId="0" fontId="133" fillId="0" borderId="0">
      <alignment horizontal="right"/>
    </xf>
    <xf numFmtId="0" fontId="36"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39" fontId="41" fillId="0" borderId="0" applyFont="0" applyFill="0" applyBorder="0" applyAlignment="0" applyProtection="0"/>
    <xf numFmtId="39" fontId="133" fillId="0" borderId="0" applyFont="0" applyFill="0" applyBorder="0" applyAlignment="0" applyProtection="0"/>
    <xf numFmtId="39" fontId="36" fillId="0" borderId="0" applyFont="0" applyFill="0" applyBorder="0" applyAlignment="0" applyProtection="0"/>
    <xf numFmtId="39" fontId="133" fillId="0" borderId="0" applyFont="0" applyFill="0" applyBorder="0" applyAlignment="0" applyProtection="0"/>
    <xf numFmtId="39" fontId="133" fillId="0" borderId="0" applyFont="0" applyFill="0" applyBorder="0" applyAlignment="0" applyProtection="0"/>
    <xf numFmtId="39" fontId="133" fillId="0" borderId="0" applyFont="0" applyFill="0" applyBorder="0" applyAlignment="0" applyProtection="0"/>
    <xf numFmtId="39" fontId="36" fillId="0" borderId="0" applyFont="0" applyFill="0" applyBorder="0" applyAlignment="0" applyProtection="0"/>
    <xf numFmtId="39" fontId="133" fillId="0" borderId="0" applyFont="0" applyFill="0" applyBorder="0" applyAlignment="0" applyProtection="0"/>
    <xf numFmtId="39" fontId="133" fillId="0" borderId="0" applyFont="0" applyFill="0" applyBorder="0" applyAlignment="0" applyProtection="0"/>
    <xf numFmtId="39" fontId="133" fillId="0" borderId="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39" fontId="133" fillId="0" borderId="0" applyFont="0" applyFill="0" applyBorder="0" applyAlignment="0" applyProtection="0"/>
    <xf numFmtId="39" fontId="133" fillId="0" borderId="0" applyFont="0" applyFill="0" applyBorder="0" applyAlignment="0" applyProtection="0"/>
    <xf numFmtId="39" fontId="133" fillId="0" borderId="0" applyFont="0" applyFill="0" applyBorder="0" applyAlignment="0" applyProtection="0"/>
    <xf numFmtId="0" fontId="41"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1"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xf numFmtId="0" fontId="133" fillId="0" borderId="0"/>
    <xf numFmtId="0" fontId="133" fillId="0" borderId="0"/>
    <xf numFmtId="0" fontId="41"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alignment horizontal="right"/>
    </xf>
    <xf numFmtId="0" fontId="133" fillId="0" borderId="0">
      <alignment horizontal="right"/>
    </xf>
    <xf numFmtId="0" fontId="133" fillId="0" borderId="0">
      <alignment horizontal="right"/>
    </xf>
    <xf numFmtId="0" fontId="133" fillId="0" borderId="0">
      <alignment horizontal="right"/>
    </xf>
    <xf numFmtId="0" fontId="133" fillId="0" borderId="0"/>
    <xf numFmtId="0" fontId="133" fillId="0" borderId="0"/>
    <xf numFmtId="0" fontId="133" fillId="0" borderId="0"/>
    <xf numFmtId="172" fontId="43" fillId="3" borderId="3">
      <alignment horizontal="right"/>
    </xf>
    <xf numFmtId="0" fontId="43" fillId="3" borderId="3">
      <alignment horizontal="right"/>
    </xf>
    <xf numFmtId="39" fontId="41" fillId="0" borderId="0"/>
    <xf numFmtId="39" fontId="36" fillId="0" borderId="0"/>
    <xf numFmtId="39" fontId="133" fillId="0" borderId="0"/>
    <xf numFmtId="39" fontId="133" fillId="0" borderId="0"/>
    <xf numFmtId="39" fontId="133" fillId="0" borderId="0"/>
    <xf numFmtId="39" fontId="36" fillId="0" borderId="0"/>
    <xf numFmtId="39" fontId="133" fillId="0" borderId="0"/>
    <xf numFmtId="39" fontId="133" fillId="0" borderId="0"/>
    <xf numFmtId="39" fontId="133" fillId="0" borderId="0"/>
    <xf numFmtId="39" fontId="133" fillId="0" borderId="0"/>
    <xf numFmtId="39" fontId="133" fillId="0" borderId="0"/>
    <xf numFmtId="39" fontId="133" fillId="0" borderId="0"/>
    <xf numFmtId="173" fontId="43" fillId="3" borderId="3">
      <alignment horizontal="right"/>
    </xf>
    <xf numFmtId="174" fontId="52" fillId="3" borderId="3">
      <alignment horizontal="right"/>
    </xf>
    <xf numFmtId="0" fontId="43" fillId="3" borderId="3">
      <alignment horizontal="right"/>
    </xf>
    <xf numFmtId="39" fontId="36" fillId="0" borderId="0"/>
    <xf numFmtId="0" fontId="43" fillId="3" borderId="3">
      <alignment horizontal="right"/>
    </xf>
    <xf numFmtId="0" fontId="41" fillId="0" borderId="3"/>
    <xf numFmtId="0" fontId="36" fillId="0" borderId="3"/>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36" fillId="0" borderId="3"/>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174" fontId="52" fillId="3" borderId="3">
      <alignment horizontal="right"/>
    </xf>
    <xf numFmtId="0" fontId="43" fillId="3" borderId="3">
      <alignment horizontal="right"/>
    </xf>
    <xf numFmtId="175" fontId="36" fillId="0" borderId="3"/>
    <xf numFmtId="0" fontId="41"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133" fillId="0" borderId="0"/>
    <xf numFmtId="0" fontId="133" fillId="0" borderId="0"/>
    <xf numFmtId="0" fontId="133" fillId="0" borderId="0"/>
    <xf numFmtId="176" fontId="43" fillId="3" borderId="3">
      <alignment horizontal="right"/>
    </xf>
    <xf numFmtId="176" fontId="43" fillId="3" borderId="3">
      <alignment horizontal="right"/>
    </xf>
    <xf numFmtId="176" fontId="43" fillId="3" borderId="3">
      <alignment horizontal="right"/>
    </xf>
    <xf numFmtId="177" fontId="36" fillId="0" borderId="0"/>
    <xf numFmtId="0" fontId="11" fillId="0" borderId="0" applyFont="0" applyFill="0" applyBorder="0" applyAlignment="0"/>
    <xf numFmtId="0" fontId="36" fillId="0" borderId="0" applyFont="0" applyFill="0" applyBorder="0" applyAlignment="0"/>
    <xf numFmtId="0" fontId="133" fillId="0" borderId="0" applyFont="0" applyFill="0" applyBorder="0" applyAlignment="0"/>
    <xf numFmtId="0" fontId="133" fillId="0" borderId="0" applyFont="0" applyFill="0" applyBorder="0" applyAlignment="0"/>
    <xf numFmtId="0" fontId="133" fillId="0" borderId="0" applyFont="0" applyFill="0" applyBorder="0" applyAlignment="0"/>
    <xf numFmtId="0" fontId="36" fillId="0" borderId="0" applyFont="0" applyFill="0" applyBorder="0" applyAlignment="0"/>
    <xf numFmtId="0" fontId="133" fillId="0" borderId="0" applyFont="0" applyFill="0" applyBorder="0" applyAlignment="0"/>
    <xf numFmtId="0" fontId="133" fillId="0" borderId="0" applyFont="0" applyFill="0" applyBorder="0" applyAlignment="0"/>
    <xf numFmtId="0" fontId="133" fillId="0" borderId="0" applyFont="0" applyFill="0" applyBorder="0" applyAlignment="0"/>
    <xf numFmtId="0" fontId="133" fillId="0" borderId="0" applyFont="0" applyFill="0" applyBorder="0" applyAlignment="0"/>
    <xf numFmtId="0" fontId="133" fillId="0" borderId="0" applyFont="0" applyFill="0" applyBorder="0" applyAlignment="0"/>
    <xf numFmtId="0" fontId="133" fillId="0" borderId="0" applyFont="0" applyFill="0" applyBorder="0" applyAlignment="0"/>
    <xf numFmtId="174" fontId="52" fillId="3" borderId="3">
      <alignment horizontal="right"/>
    </xf>
    <xf numFmtId="174" fontId="52" fillId="3" borderId="3">
      <alignment horizontal="right"/>
    </xf>
    <xf numFmtId="0" fontId="43" fillId="3" borderId="3">
      <alignment horizontal="right"/>
    </xf>
    <xf numFmtId="178" fontId="36" fillId="0" borderId="0" applyFont="0" applyFill="0" applyBorder="0" applyAlignment="0"/>
    <xf numFmtId="0" fontId="53" fillId="0" borderId="0" applyFont="0" applyFill="0" applyBorder="0" applyAlignment="0" applyProtection="0"/>
    <xf numFmtId="0" fontId="54" fillId="0" borderId="0" applyFont="0" applyFill="0" applyBorder="0" applyAlignment="0" applyProtection="0"/>
    <xf numFmtId="40" fontId="53" fillId="0" borderId="0" applyFont="0" applyFill="0" applyBorder="0" applyAlignment="0" applyProtection="0"/>
    <xf numFmtId="38" fontId="53" fillId="0" borderId="0" applyFont="0" applyFill="0" applyBorder="0" applyAlignment="0" applyProtection="0"/>
    <xf numFmtId="0" fontId="54" fillId="0" borderId="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9"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3" fillId="3" borderId="3">
      <alignment horizontal="right"/>
    </xf>
    <xf numFmtId="0" fontId="43" fillId="3" borderId="3">
      <alignment horizontal="right"/>
    </xf>
    <xf numFmtId="0" fontId="43" fillId="3" borderId="3">
      <alignment horizontal="right"/>
    </xf>
    <xf numFmtId="179"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7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0"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4" fontId="52" fillId="3" borderId="3">
      <alignment horizontal="right"/>
    </xf>
    <xf numFmtId="0" fontId="43" fillId="3" borderId="3">
      <alignment horizontal="right"/>
    </xf>
    <xf numFmtId="174" fontId="52" fillId="3" borderId="3">
      <alignment horizontal="right"/>
    </xf>
    <xf numFmtId="170" fontId="133"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43" fillId="3" borderId="3">
      <alignment horizontal="right"/>
    </xf>
    <xf numFmtId="0" fontId="43" fillId="3" borderId="3">
      <alignment horizontal="right"/>
    </xf>
    <xf numFmtId="0" fontId="43" fillId="3" borderId="3">
      <alignment horizontal="right"/>
    </xf>
    <xf numFmtId="0" fontId="43" fillId="3" borderId="3">
      <alignment horizontal="right"/>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43" fillId="3" borderId="3">
      <alignment horizontal="right"/>
    </xf>
    <xf numFmtId="0" fontId="43" fillId="3" borderId="3">
      <alignment horizontal="right"/>
    </xf>
    <xf numFmtId="174" fontId="52" fillId="3" borderId="3">
      <alignment horizontal="right"/>
    </xf>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3" fillId="3" borderId="3">
      <alignment horizontal="right"/>
    </xf>
    <xf numFmtId="0" fontId="36" fillId="0" borderId="0" applyNumberFormat="0" applyFill="0" applyBorder="0" applyAlignment="0" applyProtection="0"/>
    <xf numFmtId="0" fontId="55"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180" fontId="43" fillId="3" borderId="3">
      <alignment horizontal="right"/>
    </xf>
    <xf numFmtId="174" fontId="52" fillId="3" borderId="3">
      <alignment horizontal="right"/>
    </xf>
    <xf numFmtId="174" fontId="52" fillId="3" borderId="3">
      <alignment horizontal="right"/>
    </xf>
    <xf numFmtId="0" fontId="43" fillId="3" borderId="3">
      <alignment horizontal="right"/>
    </xf>
    <xf numFmtId="178" fontId="36"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43" fillId="3" borderId="3">
      <alignment horizontal="right"/>
    </xf>
    <xf numFmtId="174" fontId="52" fillId="3" borderId="3">
      <alignment horizontal="right"/>
    </xf>
    <xf numFmtId="0" fontId="43" fillId="3" borderId="3">
      <alignment horizontal="right"/>
    </xf>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43" fillId="3" borderId="3">
      <alignment horizontal="right"/>
    </xf>
    <xf numFmtId="178"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133" fillId="0" borderId="0"/>
    <xf numFmtId="0" fontId="133" fillId="0" borderId="0"/>
    <xf numFmtId="0" fontId="133" fillId="0" borderId="0"/>
    <xf numFmtId="178"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174" fontId="36" fillId="0" borderId="0"/>
    <xf numFmtId="0" fontId="36" fillId="0" borderId="0"/>
    <xf numFmtId="0" fontId="55" fillId="0" borderId="0"/>
    <xf numFmtId="0" fontId="36" fillId="0" borderId="0"/>
    <xf numFmtId="0" fontId="36" fillId="0" borderId="0"/>
    <xf numFmtId="0" fontId="36" fillId="0" borderId="0"/>
    <xf numFmtId="0" fontId="49" fillId="0" borderId="0"/>
    <xf numFmtId="0" fontId="133" fillId="0" borderId="0"/>
    <xf numFmtId="0" fontId="133" fillId="0" borderId="0"/>
    <xf numFmtId="0" fontId="133" fillId="0" borderId="0"/>
    <xf numFmtId="178" fontId="49" fillId="0" borderId="0"/>
    <xf numFmtId="0" fontId="36" fillId="0" borderId="0"/>
    <xf numFmtId="0" fontId="36" fillId="0" borderId="0"/>
    <xf numFmtId="0" fontId="36" fillId="0" borderId="0"/>
    <xf numFmtId="0" fontId="133" fillId="0" borderId="0"/>
    <xf numFmtId="0" fontId="133" fillId="0" borderId="0"/>
    <xf numFmtId="0" fontId="133"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49" fillId="0" borderId="0"/>
    <xf numFmtId="174" fontId="36" fillId="0" borderId="0"/>
    <xf numFmtId="0" fontId="36" fillId="0" borderId="0"/>
    <xf numFmtId="0" fontId="49" fillId="0" borderId="0"/>
    <xf numFmtId="0" fontId="36" fillId="0" borderId="0"/>
    <xf numFmtId="0" fontId="36" fillId="0" borderId="0"/>
    <xf numFmtId="0" fontId="36" fillId="0" borderId="0"/>
    <xf numFmtId="0" fontId="49" fillId="0" borderId="0"/>
    <xf numFmtId="0" fontId="133" fillId="0" borderId="0"/>
    <xf numFmtId="0" fontId="133" fillId="0" borderId="0"/>
    <xf numFmtId="0" fontId="133" fillId="0" borderId="0"/>
    <xf numFmtId="178" fontId="49" fillId="0" borderId="0"/>
    <xf numFmtId="0" fontId="36" fillId="0" borderId="0"/>
    <xf numFmtId="0" fontId="36" fillId="0" borderId="0"/>
    <xf numFmtId="0" fontId="36" fillId="0" borderId="0"/>
    <xf numFmtId="0" fontId="133" fillId="0" borderId="0"/>
    <xf numFmtId="0" fontId="133" fillId="0" borderId="0"/>
    <xf numFmtId="0" fontId="133"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49" fillId="0" borderId="0"/>
    <xf numFmtId="174" fontId="36" fillId="0" borderId="0"/>
    <xf numFmtId="0" fontId="36" fillId="0" borderId="0"/>
    <xf numFmtId="0" fontId="49" fillId="0" borderId="0"/>
    <xf numFmtId="0" fontId="36" fillId="0" borderId="0"/>
    <xf numFmtId="0" fontId="36" fillId="0" borderId="0"/>
    <xf numFmtId="0" fontId="36" fillId="0" borderId="0"/>
    <xf numFmtId="0" fontId="43" fillId="3" borderId="3">
      <alignment horizontal="right"/>
    </xf>
    <xf numFmtId="175" fontId="36" fillId="0" borderId="0"/>
    <xf numFmtId="0" fontId="36" fillId="0" borderId="0"/>
    <xf numFmtId="0" fontId="36" fillId="0" borderId="0"/>
    <xf numFmtId="0" fontId="133" fillId="0" borderId="0"/>
    <xf numFmtId="0" fontId="133" fillId="0" borderId="0"/>
    <xf numFmtId="0" fontId="133" fillId="0" borderId="0"/>
    <xf numFmtId="175" fontId="36" fillId="0" borderId="0"/>
    <xf numFmtId="0" fontId="36" fillId="0" borderId="0"/>
    <xf numFmtId="0" fontId="133" fillId="0" borderId="0"/>
    <xf numFmtId="0" fontId="133" fillId="0" borderId="0"/>
    <xf numFmtId="0" fontId="133" fillId="0" borderId="0"/>
    <xf numFmtId="175" fontId="36" fillId="0" borderId="0"/>
    <xf numFmtId="0" fontId="36" fillId="0" borderId="0"/>
    <xf numFmtId="0" fontId="133" fillId="0" borderId="0"/>
    <xf numFmtId="0" fontId="133" fillId="0" borderId="0"/>
    <xf numFmtId="0" fontId="133" fillId="0" borderId="0"/>
    <xf numFmtId="175" fontId="36" fillId="0" borderId="0"/>
    <xf numFmtId="0" fontId="36" fillId="0" borderId="0"/>
    <xf numFmtId="0" fontId="133" fillId="0" borderId="0"/>
    <xf numFmtId="0" fontId="133" fillId="0" borderId="0"/>
    <xf numFmtId="0" fontId="133" fillId="0" borderId="0"/>
    <xf numFmtId="175" fontId="36" fillId="0" borderId="0"/>
    <xf numFmtId="0" fontId="133" fillId="0" borderId="0"/>
    <xf numFmtId="0" fontId="133" fillId="0" borderId="0"/>
    <xf numFmtId="0" fontId="133" fillId="0" borderId="0"/>
    <xf numFmtId="0" fontId="43" fillId="3" borderId="3">
      <alignment horizontal="right"/>
    </xf>
    <xf numFmtId="172" fontId="43" fillId="3" borderId="3">
      <alignment horizontal="right"/>
    </xf>
    <xf numFmtId="172" fontId="43" fillId="3" borderId="3">
      <alignment horizontal="right"/>
    </xf>
    <xf numFmtId="175" fontId="36" fillId="0" borderId="0"/>
    <xf numFmtId="0" fontId="36" fillId="0" borderId="0"/>
    <xf numFmtId="0" fontId="133" fillId="0" borderId="0"/>
    <xf numFmtId="0" fontId="133" fillId="0" borderId="0"/>
    <xf numFmtId="0" fontId="133" fillId="0" borderId="0"/>
    <xf numFmtId="175" fontId="36" fillId="0" borderId="0"/>
    <xf numFmtId="175" fontId="36" fillId="0" borderId="0"/>
    <xf numFmtId="175" fontId="36" fillId="0" borderId="0"/>
    <xf numFmtId="175" fontId="36" fillId="0" borderId="0"/>
    <xf numFmtId="0" fontId="36" fillId="0" borderId="0"/>
    <xf numFmtId="175" fontId="36" fillId="0" borderId="0"/>
    <xf numFmtId="0" fontId="36" fillId="0" borderId="0"/>
    <xf numFmtId="0"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178"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0"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178"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181" fontId="43" fillId="3" borderId="3">
      <alignment horizontal="right"/>
    </xf>
    <xf numFmtId="173" fontId="43" fillId="3" borderId="3">
      <alignment horizontal="right"/>
    </xf>
    <xf numFmtId="173" fontId="43" fillId="3" borderId="3">
      <alignment horizontal="right"/>
    </xf>
    <xf numFmtId="174" fontId="56" fillId="3" borderId="3">
      <alignment horizontal="right"/>
    </xf>
    <xf numFmtId="178" fontId="36" fillId="0" borderId="0">
      <alignment vertical="center"/>
    </xf>
    <xf numFmtId="0"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178"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0"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178"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180" fontId="43" fillId="3" borderId="3">
      <alignment horizontal="right"/>
    </xf>
    <xf numFmtId="180" fontId="43" fillId="3" borderId="3">
      <alignment horizontal="right"/>
    </xf>
    <xf numFmtId="174" fontId="56" fillId="3" borderId="3">
      <alignment horizontal="right"/>
    </xf>
    <xf numFmtId="174" fontId="57" fillId="3" borderId="3">
      <alignment horizontal="right"/>
    </xf>
    <xf numFmtId="178"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178"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3" fillId="3" borderId="3">
      <alignment horizontal="right"/>
    </xf>
    <xf numFmtId="178" fontId="36" fillId="0" borderId="0">
      <alignment vertical="center"/>
    </xf>
    <xf numFmtId="0" fontId="58" fillId="0" borderId="0"/>
    <xf numFmtId="0" fontId="59" fillId="0" borderId="0">
      <alignment vertical="center"/>
    </xf>
    <xf numFmtId="0" fontId="133" fillId="0" borderId="0">
      <alignment vertical="center"/>
    </xf>
    <xf numFmtId="0" fontId="133" fillId="0" borderId="0">
      <alignment vertical="center"/>
    </xf>
    <xf numFmtId="0" fontId="133" fillId="0" borderId="0">
      <alignment vertical="center"/>
    </xf>
    <xf numFmtId="178" fontId="59" fillId="0" borderId="0">
      <alignment vertical="center"/>
    </xf>
    <xf numFmtId="0" fontId="36" fillId="0" borderId="0">
      <alignment vertical="center"/>
    </xf>
    <xf numFmtId="0"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0" fontId="36" fillId="0" borderId="0">
      <alignment vertical="center"/>
    </xf>
    <xf numFmtId="0" fontId="59" fillId="0" borderId="0">
      <alignment vertical="center"/>
    </xf>
    <xf numFmtId="0" fontId="36" fillId="0" borderId="0">
      <alignment vertical="center"/>
    </xf>
    <xf numFmtId="0" fontId="36" fillId="0" borderId="0">
      <alignment vertical="center"/>
    </xf>
    <xf numFmtId="0" fontId="36" fillId="0" borderId="0">
      <alignment vertical="center"/>
    </xf>
    <xf numFmtId="0" fontId="59" fillId="0" borderId="0">
      <alignment vertical="center"/>
    </xf>
    <xf numFmtId="0" fontId="36" fillId="0" borderId="0">
      <alignment vertical="center"/>
    </xf>
    <xf numFmtId="0" fontId="59" fillId="0" borderId="0">
      <alignment vertical="center"/>
    </xf>
    <xf numFmtId="174" fontId="36" fillId="0" borderId="0">
      <alignment vertical="center"/>
    </xf>
    <xf numFmtId="0" fontId="36" fillId="0" borderId="0">
      <alignment vertical="center"/>
    </xf>
    <xf numFmtId="0" fontId="59" fillId="0" borderId="0">
      <alignment vertical="center"/>
    </xf>
    <xf numFmtId="0" fontId="36" fillId="0" borderId="0">
      <alignment vertical="center"/>
    </xf>
    <xf numFmtId="0" fontId="36" fillId="0" borderId="0">
      <alignment vertical="center"/>
    </xf>
    <xf numFmtId="0" fontId="36" fillId="0" borderId="0">
      <alignment vertical="center"/>
    </xf>
    <xf numFmtId="0" fontId="133" fillId="0" borderId="0">
      <alignment vertical="center"/>
    </xf>
    <xf numFmtId="0" fontId="133" fillId="0" borderId="0">
      <alignment vertical="center"/>
    </xf>
    <xf numFmtId="0" fontId="133" fillId="0" borderId="0">
      <alignment vertical="center"/>
    </xf>
    <xf numFmtId="0" fontId="36" fillId="0" borderId="0">
      <alignment vertical="center"/>
    </xf>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43" fillId="3" borderId="3">
      <alignment horizontal="right"/>
    </xf>
    <xf numFmtId="0" fontId="43" fillId="3" borderId="3">
      <alignment horizontal="right"/>
    </xf>
    <xf numFmtId="174" fontId="56" fillId="3" borderId="3">
      <alignment horizontal="right"/>
    </xf>
    <xf numFmtId="174" fontId="57" fillId="3" borderId="3">
      <alignment horizontal="right"/>
    </xf>
    <xf numFmtId="0" fontId="43" fillId="3" borderId="3">
      <alignment horizontal="right"/>
    </xf>
    <xf numFmtId="178" fontId="36"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182" fontId="43" fillId="3" borderId="3">
      <alignment horizontal="right"/>
    </xf>
    <xf numFmtId="182" fontId="43" fillId="3" borderId="3">
      <alignment horizontal="right"/>
    </xf>
    <xf numFmtId="174" fontId="52" fillId="3" borderId="3">
      <alignment horizontal="right"/>
    </xf>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43" fillId="3" borderId="3">
      <alignment horizontal="right"/>
    </xf>
    <xf numFmtId="178"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133" fillId="0" borderId="0"/>
    <xf numFmtId="0" fontId="133" fillId="0" borderId="0"/>
    <xf numFmtId="0" fontId="133" fillId="0" borderId="0"/>
    <xf numFmtId="178"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174"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172" fontId="43" fillId="3" borderId="3">
      <alignment horizontal="right"/>
    </xf>
    <xf numFmtId="172" fontId="43" fillId="3" borderId="3">
      <alignment horizontal="right"/>
    </xf>
    <xf numFmtId="0" fontId="43" fillId="3" borderId="3">
      <alignment horizontal="right"/>
    </xf>
    <xf numFmtId="0" fontId="43" fillId="3" borderId="3">
      <alignment horizontal="right"/>
    </xf>
    <xf numFmtId="178" fontId="36"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173" fontId="43" fillId="3" borderId="3">
      <alignment horizontal="right"/>
    </xf>
    <xf numFmtId="0" fontId="43" fillId="3" borderId="3">
      <alignment horizontal="right"/>
    </xf>
    <xf numFmtId="0" fontId="43" fillId="3" borderId="3">
      <alignment horizontal="right"/>
    </xf>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43" fillId="3" borderId="3">
      <alignment horizontal="right"/>
    </xf>
    <xf numFmtId="178"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133" fillId="0" borderId="0"/>
    <xf numFmtId="0" fontId="133" fillId="0" borderId="0"/>
    <xf numFmtId="0" fontId="133" fillId="0" borderId="0"/>
    <xf numFmtId="178"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174" fontId="36" fillId="0" borderId="0"/>
    <xf numFmtId="0" fontId="36" fillId="0" borderId="0"/>
    <xf numFmtId="0" fontId="58" fillId="0" borderId="0"/>
    <xf numFmtId="0" fontId="36" fillId="0" borderId="0"/>
    <xf numFmtId="0" fontId="36" fillId="0" borderId="0"/>
    <xf numFmtId="0" fontId="36" fillId="0" borderId="0"/>
    <xf numFmtId="0" fontId="36" fillId="0" borderId="0">
      <alignment horizontal="left" wrapText="1"/>
    </xf>
    <xf numFmtId="0"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183" fontId="36" fillId="0" borderId="0">
      <alignment horizontal="left" wrapText="1"/>
    </xf>
    <xf numFmtId="0"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183" fontId="36" fillId="0" borderId="0">
      <alignment horizontal="left" wrapText="1"/>
    </xf>
    <xf numFmtId="0"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183" fontId="36" fillId="0" borderId="0">
      <alignment horizontal="left" wrapText="1"/>
    </xf>
    <xf numFmtId="0"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183"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184" fontId="43" fillId="0" borderId="4" applyFont="0" applyBorder="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83" fontId="36" fillId="0" borderId="0">
      <alignment horizontal="left" wrapText="1"/>
    </xf>
    <xf numFmtId="0" fontId="36" fillId="0" borderId="0">
      <alignment horizontal="left" wrapText="1"/>
    </xf>
    <xf numFmtId="0"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183" fontId="36" fillId="0" borderId="0">
      <alignment horizontal="left" wrapText="1"/>
    </xf>
    <xf numFmtId="0"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183" fontId="36" fillId="0" borderId="0">
      <alignment horizontal="left" wrapText="1"/>
    </xf>
    <xf numFmtId="0"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183" fontId="36" fillId="0" borderId="0">
      <alignment horizontal="left" wrapText="1"/>
    </xf>
    <xf numFmtId="0"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183"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0" fontId="43" fillId="0" borderId="0" applyFont="0" applyFill="0" applyBorder="0" applyAlignment="0"/>
    <xf numFmtId="0" fontId="43" fillId="0" borderId="0"/>
    <xf numFmtId="0" fontId="43" fillId="0" borderId="0" applyNumberFormat="0" applyFont="0"/>
    <xf numFmtId="183" fontId="36" fillId="0" borderId="0">
      <alignment horizontal="left" wrapText="1"/>
    </xf>
    <xf numFmtId="0"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183" fontId="36" fillId="0" borderId="0">
      <alignment horizontal="left" wrapText="1"/>
    </xf>
    <xf numFmtId="183" fontId="36" fillId="0" borderId="0">
      <alignment horizontal="left" wrapText="1"/>
    </xf>
    <xf numFmtId="183" fontId="36" fillId="0" borderId="0">
      <alignment horizontal="left" wrapText="1"/>
    </xf>
    <xf numFmtId="183" fontId="36" fillId="0" borderId="0">
      <alignment horizontal="left" wrapText="1"/>
    </xf>
    <xf numFmtId="183" fontId="36" fillId="0" borderId="0">
      <alignment horizontal="left" wrapText="1"/>
    </xf>
    <xf numFmtId="0"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0" fontId="36" fillId="0" borderId="0">
      <alignment horizontal="left" wrapText="1"/>
    </xf>
    <xf numFmtId="0" fontId="133" fillId="0" borderId="0">
      <alignment horizontal="left" wrapText="1"/>
    </xf>
    <xf numFmtId="0" fontId="133" fillId="0" borderId="0">
      <alignment horizontal="left" wrapText="1"/>
    </xf>
    <xf numFmtId="0" fontId="133" fillId="0" borderId="0">
      <alignment horizontal="left" wrapText="1"/>
    </xf>
    <xf numFmtId="183" fontId="36" fillId="0" borderId="0">
      <alignment horizontal="left" wrapText="1"/>
    </xf>
    <xf numFmtId="183" fontId="36" fillId="0" borderId="0">
      <alignment horizontal="left" wrapText="1"/>
    </xf>
    <xf numFmtId="183" fontId="36" fillId="0" borderId="0">
      <alignment horizontal="left" wrapText="1"/>
    </xf>
    <xf numFmtId="183" fontId="36" fillId="0" borderId="0">
      <alignment horizontal="left" wrapText="1"/>
    </xf>
    <xf numFmtId="0" fontId="43" fillId="0" borderId="0" applyNumberFormat="0" applyFont="0"/>
    <xf numFmtId="183" fontId="36" fillId="0" borderId="0">
      <alignment horizontal="left" wrapText="1"/>
    </xf>
    <xf numFmtId="0" fontId="49" fillId="0" borderId="0"/>
    <xf numFmtId="0" fontId="133" fillId="0" borderId="0"/>
    <xf numFmtId="0" fontId="133" fillId="0" borderId="0"/>
    <xf numFmtId="0" fontId="133" fillId="0" borderId="0"/>
    <xf numFmtId="178" fontId="49" fillId="0" borderId="0"/>
    <xf numFmtId="0" fontId="36" fillId="0" borderId="0"/>
    <xf numFmtId="0" fontId="36" fillId="0" borderId="0"/>
    <xf numFmtId="0" fontId="36" fillId="0" borderId="0"/>
    <xf numFmtId="0" fontId="133" fillId="0" borderId="0"/>
    <xf numFmtId="0" fontId="133" fillId="0" borderId="0"/>
    <xf numFmtId="0" fontId="133"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49" fillId="0" borderId="0"/>
    <xf numFmtId="174" fontId="36" fillId="0" borderId="0"/>
    <xf numFmtId="0" fontId="36" fillId="0" borderId="0"/>
    <xf numFmtId="0" fontId="49" fillId="0" borderId="0"/>
    <xf numFmtId="0" fontId="36" fillId="0" borderId="0"/>
    <xf numFmtId="0" fontId="36" fillId="0" borderId="0"/>
    <xf numFmtId="0" fontId="36" fillId="0" borderId="0"/>
    <xf numFmtId="0" fontId="58"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185" fontId="43" fillId="3" borderId="4"/>
    <xf numFmtId="0" fontId="133" fillId="0" borderId="0"/>
    <xf numFmtId="185" fontId="43" fillId="3" borderId="4"/>
    <xf numFmtId="0" fontId="43" fillId="0" borderId="0">
      <protection locked="0"/>
    </xf>
    <xf numFmtId="0" fontId="43" fillId="0" borderId="0">
      <protection locked="0"/>
    </xf>
    <xf numFmtId="0" fontId="43" fillId="0" borderId="0">
      <protection locked="0"/>
    </xf>
    <xf numFmtId="0" fontId="43" fillId="0" borderId="0">
      <protection locked="0"/>
    </xf>
    <xf numFmtId="178" fontId="36"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43" fillId="0" borderId="0">
      <protection locked="0"/>
    </xf>
    <xf numFmtId="0" fontId="43" fillId="0" borderId="0">
      <protection locked="0"/>
    </xf>
    <xf numFmtId="0" fontId="43" fillId="0" borderId="0">
      <protection locked="0"/>
    </xf>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43" fillId="0" borderId="0">
      <protection locked="0"/>
    </xf>
    <xf numFmtId="178"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133" fillId="0" borderId="0"/>
    <xf numFmtId="0" fontId="133" fillId="0" borderId="0"/>
    <xf numFmtId="0" fontId="133" fillId="0" borderId="0"/>
    <xf numFmtId="178"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174"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174" fontId="43" fillId="0" borderId="0" applyFont="0" applyFill="0" applyBorder="0" applyAlignment="0" applyProtection="0"/>
    <xf numFmtId="174" fontId="43" fillId="0" borderId="0" applyFont="0" applyFill="0" applyBorder="0" applyAlignment="0" applyProtection="0"/>
    <xf numFmtId="0" fontId="43" fillId="0" borderId="0"/>
    <xf numFmtId="0" fontId="43" fillId="0" borderId="0"/>
    <xf numFmtId="178" fontId="36"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175" fontId="43" fillId="0" borderId="0" applyFill="0" applyAlignment="0" applyProtection="0"/>
    <xf numFmtId="0" fontId="43" fillId="0" borderId="0" applyFont="0" applyFill="0" applyBorder="0" applyAlignment="0" applyProtection="0"/>
    <xf numFmtId="0" fontId="43" fillId="0" borderId="0" applyFont="0" applyFill="0" applyBorder="0" applyAlignment="0" applyProtection="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186" fontId="43" fillId="0" borderId="0" applyFont="0" applyFill="0" applyBorder="0" applyAlignment="0" applyProtection="0"/>
    <xf numFmtId="178"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133" fillId="0" borderId="0"/>
    <xf numFmtId="0" fontId="133" fillId="0" borderId="0"/>
    <xf numFmtId="0" fontId="133" fillId="0" borderId="0"/>
    <xf numFmtId="178"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174" fontId="36" fillId="0" borderId="0"/>
    <xf numFmtId="0" fontId="36" fillId="0" borderId="0"/>
    <xf numFmtId="0" fontId="58" fillId="0" borderId="0"/>
    <xf numFmtId="0" fontId="36" fillId="0" borderId="0"/>
    <xf numFmtId="0" fontId="36" fillId="0" borderId="0"/>
    <xf numFmtId="0" fontId="36" fillId="0" borderId="0"/>
    <xf numFmtId="0"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178"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0"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178"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187" fontId="43" fillId="0" borderId="0" applyFont="0" applyFill="0" applyBorder="0" applyAlignment="0" applyProtection="0"/>
    <xf numFmtId="0" fontId="43" fillId="0" borderId="0"/>
    <xf numFmtId="0" fontId="43" fillId="0" borderId="0"/>
    <xf numFmtId="0" fontId="43" fillId="0" borderId="0"/>
    <xf numFmtId="178" fontId="36" fillId="0" borderId="0">
      <alignment vertical="top"/>
    </xf>
    <xf numFmtId="0"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178"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0"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178"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7" fontId="43" fillId="0" borderId="0" applyBorder="0"/>
    <xf numFmtId="39" fontId="43" fillId="0" borderId="0"/>
    <xf numFmtId="188" fontId="43" fillId="0" borderId="0" applyFill="0" applyBorder="0" applyProtection="0">
      <alignment horizontal="right"/>
    </xf>
    <xf numFmtId="178"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178"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188" fontId="43" fillId="0" borderId="0" applyFill="0" applyBorder="0" applyProtection="0">
      <alignment horizontal="right"/>
    </xf>
    <xf numFmtId="178"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0"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178" fontId="36" fillId="0" borderId="0">
      <alignment vertical="top"/>
    </xf>
    <xf numFmtId="0" fontId="36" fillId="0" borderId="0">
      <alignment vertical="top"/>
    </xf>
    <xf numFmtId="0" fontId="133" fillId="0" borderId="0">
      <alignment vertical="top"/>
    </xf>
    <xf numFmtId="0" fontId="133" fillId="0" borderId="0">
      <alignment vertical="top"/>
    </xf>
    <xf numFmtId="0" fontId="133" fillId="0" borderId="0">
      <alignment vertical="top"/>
    </xf>
    <xf numFmtId="174" fontId="36" fillId="0" borderId="0">
      <alignment vertical="top"/>
    </xf>
    <xf numFmtId="0" fontId="60"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89"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89"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84" fontId="43" fillId="0" borderId="0" applyFill="0" applyBorder="0" applyAlignment="0"/>
    <xf numFmtId="184" fontId="43" fillId="0" borderId="0" applyFill="0" applyBorder="0" applyAlignment="0"/>
    <xf numFmtId="190" fontId="43" fillId="0" borderId="0" applyFill="0" applyBorder="0" applyAlignment="0"/>
    <xf numFmtId="189"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5"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5"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3" fillId="0" borderId="0">
      <protection locked="0"/>
    </xf>
    <xf numFmtId="0" fontId="43" fillId="0" borderId="0">
      <protection locked="0"/>
    </xf>
    <xf numFmtId="191" fontId="43" fillId="0" borderId="0" applyFont="0" applyFill="0" applyBorder="0" applyAlignment="0" applyProtection="0"/>
    <xf numFmtId="175" fontId="36" fillId="0" borderId="0" applyFont="0" applyFill="0" applyBorder="0" applyAlignment="0" applyProtection="0"/>
    <xf numFmtId="0" fontId="36" fillId="0" borderId="0" applyFont="0" applyFill="0" applyBorder="0" applyAlignment="0" applyProtection="0"/>
    <xf numFmtId="189"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5"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5"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3" fillId="3" borderId="5" applyNumberFormat="0" applyProtection="0"/>
    <xf numFmtId="0" fontId="43" fillId="3" borderId="5" applyNumberFormat="0" applyProtection="0"/>
    <xf numFmtId="0" fontId="43" fillId="0" borderId="4"/>
    <xf numFmtId="17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5"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5"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3" fillId="0" borderId="6" applyNumberFormat="0" applyFont="0" applyFill="0" applyAlignment="0" applyProtection="0"/>
    <xf numFmtId="0" fontId="43" fillId="0" borderId="6" applyNumberFormat="0" applyFont="0" applyFill="0" applyAlignment="0" applyProtection="0"/>
    <xf numFmtId="192" fontId="43" fillId="0" borderId="0" applyFont="0" applyBorder="0"/>
    <xf numFmtId="17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5"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5"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7" fontId="43" fillId="0" borderId="7" applyFill="0" applyBorder="0">
      <alignment horizontal="right"/>
    </xf>
    <xf numFmtId="0" fontId="52" fillId="0" borderId="0"/>
    <xf numFmtId="180" fontId="43" fillId="0" borderId="8"/>
    <xf numFmtId="17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5" fontId="36" fillId="0" borderId="0" applyFont="0" applyFill="0" applyBorder="0" applyAlignment="0" applyProtection="0"/>
    <xf numFmtId="0" fontId="49"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174" fontId="36" fillId="0" borderId="0"/>
    <xf numFmtId="0" fontId="36" fillId="0" borderId="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3"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3"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80" fontId="43" fillId="0" borderId="8"/>
    <xf numFmtId="180" fontId="43" fillId="0" borderId="8"/>
    <xf numFmtId="180" fontId="43" fillId="0" borderId="8"/>
    <xf numFmtId="193" fontId="133"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8"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8"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80" fontId="43" fillId="0" borderId="8"/>
    <xf numFmtId="180" fontId="43" fillId="0" borderId="8"/>
    <xf numFmtId="180" fontId="43" fillId="0" borderId="8"/>
    <xf numFmtId="17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3"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3"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3" fillId="0" borderId="0" applyNumberFormat="0" applyFill="0" applyBorder="0" applyAlignment="0"/>
    <xf numFmtId="37" fontId="43" fillId="0" borderId="9" applyFont="0" applyFill="0" applyBorder="0" applyAlignment="0" applyProtection="0"/>
    <xf numFmtId="177" fontId="43" fillId="0" borderId="0" applyFont="0" applyFill="0" applyBorder="0" applyAlignment="0" applyProtection="0"/>
    <xf numFmtId="193" fontId="133"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3"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3"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193" fontId="133"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8"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78"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17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3"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3"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193" fontId="133"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4"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4"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80" fontId="43" fillId="0" borderId="8"/>
    <xf numFmtId="180" fontId="43" fillId="0" borderId="8"/>
    <xf numFmtId="180" fontId="43" fillId="0" borderId="8"/>
    <xf numFmtId="194" fontId="133" fillId="0" borderId="0" applyFont="0" applyFill="0" applyBorder="0" applyAlignment="0" applyProtection="0"/>
    <xf numFmtId="175"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41"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180" fontId="43" fillId="0" borderId="8"/>
    <xf numFmtId="180" fontId="43" fillId="0" borderId="8"/>
    <xf numFmtId="180" fontId="43" fillId="0" borderId="8"/>
    <xf numFmtId="180" fontId="43" fillId="0" borderId="8"/>
    <xf numFmtId="178" fontId="36"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133" fillId="0" borderId="0"/>
    <xf numFmtId="0" fontId="133" fillId="0" borderId="0"/>
    <xf numFmtId="0" fontId="133" fillId="0" borderId="0"/>
    <xf numFmtId="178"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180" fontId="43" fillId="0" borderId="8"/>
    <xf numFmtId="180" fontId="43" fillId="0" borderId="8"/>
    <xf numFmtId="180" fontId="43" fillId="0" borderId="8"/>
    <xf numFmtId="178" fontId="36" fillId="0" borderId="0"/>
    <xf numFmtId="0" fontId="36" fillId="0" borderId="0"/>
    <xf numFmtId="0" fontId="133" fillId="0" borderId="0"/>
    <xf numFmtId="0" fontId="133" fillId="0" borderId="0"/>
    <xf numFmtId="0" fontId="133"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133" fillId="0" borderId="0"/>
    <xf numFmtId="0" fontId="133" fillId="0" borderId="0"/>
    <xf numFmtId="0" fontId="133" fillId="0" borderId="0"/>
    <xf numFmtId="0" fontId="36" fillId="0" borderId="0"/>
    <xf numFmtId="0" fontId="133" fillId="0" borderId="0"/>
    <xf numFmtId="0" fontId="133" fillId="0" borderId="0"/>
    <xf numFmtId="0" fontId="133"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xf numFmtId="0" fontId="41" fillId="0" borderId="0"/>
    <xf numFmtId="0" fontId="36" fillId="0" borderId="0"/>
    <xf numFmtId="180" fontId="43" fillId="0" borderId="8"/>
    <xf numFmtId="178" fontId="36" fillId="0" borderId="0"/>
    <xf numFmtId="0" fontId="36" fillId="0" borderId="0"/>
    <xf numFmtId="0" fontId="41" fillId="0" borderId="0"/>
    <xf numFmtId="0" fontId="36" fillId="0" borderId="0"/>
    <xf numFmtId="0" fontId="36" fillId="0" borderId="0"/>
    <xf numFmtId="0" fontId="36" fillId="0" borderId="0"/>
    <xf numFmtId="0" fontId="41" fillId="0" borderId="0"/>
    <xf numFmtId="0" fontId="133" fillId="0" borderId="0"/>
    <xf numFmtId="0" fontId="133" fillId="0" borderId="0"/>
    <xf numFmtId="0" fontId="133" fillId="0" borderId="0"/>
    <xf numFmtId="178" fontId="41" fillId="0" borderId="0"/>
    <xf numFmtId="0" fontId="36" fillId="0" borderId="0"/>
    <xf numFmtId="0" fontId="36" fillId="0" borderId="0"/>
    <xf numFmtId="0" fontId="36" fillId="0" borderId="0"/>
    <xf numFmtId="0" fontId="41" fillId="0" borderId="0"/>
    <xf numFmtId="0" fontId="36" fillId="0" borderId="0"/>
    <xf numFmtId="0" fontId="36" fillId="0" borderId="0"/>
    <xf numFmtId="0" fontId="36" fillId="0" borderId="0"/>
    <xf numFmtId="0" fontId="41" fillId="0" borderId="0"/>
    <xf numFmtId="0" fontId="36" fillId="0" borderId="0"/>
    <xf numFmtId="0" fontId="41" fillId="0" borderId="0"/>
    <xf numFmtId="174"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5"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5"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19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6"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7"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7"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80" fontId="43" fillId="0" borderId="8"/>
    <xf numFmtId="180" fontId="43" fillId="0" borderId="8"/>
    <xf numFmtId="180" fontId="43" fillId="0" borderId="8"/>
    <xf numFmtId="19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97"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9" fontId="133"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9"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80" fontId="43" fillId="0" borderId="8"/>
    <xf numFmtId="180" fontId="43" fillId="0" borderId="8"/>
    <xf numFmtId="180" fontId="43" fillId="0" borderId="8"/>
    <xf numFmtId="0" fontId="36" fillId="0" borderId="0" applyFont="0" applyFill="0" applyBorder="0" applyAlignment="0" applyProtection="0"/>
    <xf numFmtId="0" fontId="36"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96" fontId="36" fillId="0" borderId="0" applyFont="0" applyFill="0" applyBorder="0" applyAlignment="0" applyProtection="0"/>
    <xf numFmtId="180" fontId="43" fillId="0" borderId="8"/>
    <xf numFmtId="180" fontId="43" fillId="0" borderId="8"/>
    <xf numFmtId="180" fontId="43" fillId="0" borderId="8"/>
    <xf numFmtId="180" fontId="43" fillId="0" borderId="8"/>
    <xf numFmtId="180" fontId="43" fillId="0" borderId="8"/>
    <xf numFmtId="196" fontId="36" fillId="0" borderId="0" applyFont="0" applyFill="0" applyBorder="0" applyAlignment="0" applyProtection="0"/>
    <xf numFmtId="199" fontId="133"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96" fontId="36" fillId="0" borderId="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175" fontId="43" fillId="0" borderId="10"/>
    <xf numFmtId="196"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96" fontId="36" fillId="0" borderId="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37" fontId="43" fillId="0" borderId="9"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96" fontId="36" fillId="0" borderId="0" applyFont="0" applyFill="0" applyBorder="0" applyAlignment="0" applyProtection="0"/>
    <xf numFmtId="0" fontId="58" fillId="0" borderId="0"/>
    <xf numFmtId="0" fontId="36" fillId="0" borderId="0"/>
    <xf numFmtId="178"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175" fontId="43" fillId="0" borderId="10"/>
    <xf numFmtId="175" fontId="43" fillId="0" borderId="1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178"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178" fontId="36" fillId="0" borderId="0"/>
    <xf numFmtId="0" fontId="36"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43" fillId="0" borderId="0" applyNumberFormat="0" applyFont="0" applyFill="0" applyBorder="0" applyAlignment="0" applyProtection="0"/>
    <xf numFmtId="178" fontId="36" fillId="0" borderId="0"/>
    <xf numFmtId="0" fontId="36" fillId="0" borderId="0"/>
    <xf numFmtId="0" fontId="58" fillId="0" borderId="0"/>
    <xf numFmtId="0" fontId="36" fillId="0" borderId="0"/>
    <xf numFmtId="0" fontId="36" fillId="0" borderId="0"/>
    <xf numFmtId="0" fontId="36" fillId="0" borderId="0"/>
    <xf numFmtId="0" fontId="58" fillId="0" borderId="0"/>
    <xf numFmtId="178"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174"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178"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applyNumberFormat="0" applyFont="0" applyFill="0" applyBorder="0" applyAlignment="0" applyProtection="0"/>
    <xf numFmtId="177" fontId="43" fillId="0" borderId="8"/>
    <xf numFmtId="178"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200" fontId="43" fillId="3" borderId="3">
      <alignment horizontal="right"/>
    </xf>
    <xf numFmtId="177" fontId="43" fillId="0" borderId="8"/>
    <xf numFmtId="177" fontId="43" fillId="0" borderId="8"/>
    <xf numFmtId="0" fontId="43" fillId="0" borderId="0">
      <alignment vertical="top" wrapText="1"/>
    </xf>
    <xf numFmtId="0" fontId="43" fillId="0" borderId="9" applyNumberFormat="0" applyFill="0" applyAlignment="0" applyProtection="0"/>
    <xf numFmtId="178" fontId="36" fillId="0" borderId="0"/>
    <xf numFmtId="0" fontId="36"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43" fillId="0" borderId="8" applyNumberFormat="0" applyFont="0" applyFill="0" applyAlignment="0" applyProtection="0"/>
    <xf numFmtId="178" fontId="36" fillId="0" borderId="0"/>
    <xf numFmtId="0" fontId="36" fillId="0" borderId="0"/>
    <xf numFmtId="0" fontId="58" fillId="0" borderId="0"/>
    <xf numFmtId="0" fontId="36" fillId="0" borderId="0"/>
    <xf numFmtId="0" fontId="36" fillId="0" borderId="0"/>
    <xf numFmtId="0" fontId="36" fillId="0" borderId="0"/>
    <xf numFmtId="0" fontId="58" fillId="0" borderId="0"/>
    <xf numFmtId="178"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174"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178"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43" fillId="0" borderId="8" applyNumberFormat="0" applyFont="0" applyFill="0" applyAlignment="0" applyProtection="0"/>
    <xf numFmtId="0" fontId="43" fillId="0" borderId="8" applyNumberFormat="0" applyFont="0" applyFill="0" applyAlignment="0" applyProtection="0"/>
    <xf numFmtId="0" fontId="43" fillId="0" borderId="8" applyNumberFormat="0" applyFont="0" applyFill="0" applyAlignment="0" applyProtection="0"/>
    <xf numFmtId="0" fontId="43" fillId="0" borderId="8" applyNumberFormat="0" applyFont="0" applyFill="0" applyAlignment="0" applyProtection="0"/>
    <xf numFmtId="0" fontId="43" fillId="0" borderId="8" applyNumberFormat="0" applyFont="0" applyFill="0" applyAlignment="0" applyProtection="0"/>
    <xf numFmtId="0" fontId="43" fillId="0" borderId="8" applyNumberFormat="0" applyFont="0" applyFill="0" applyAlignment="0" applyProtection="0"/>
    <xf numFmtId="178"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177" fontId="43" fillId="0" borderId="8"/>
    <xf numFmtId="177" fontId="43" fillId="0" borderId="8"/>
    <xf numFmtId="177" fontId="43" fillId="0" borderId="8"/>
    <xf numFmtId="0" fontId="43" fillId="0" borderId="9" applyNumberFormat="0" applyFont="0" applyFill="0" applyAlignment="0" applyProtection="0"/>
    <xf numFmtId="0" fontId="43" fillId="0" borderId="10" applyNumberFormat="0" applyFont="0" applyFill="0" applyAlignment="0" applyProtection="0"/>
    <xf numFmtId="178" fontId="36" fillId="0" borderId="0"/>
    <xf numFmtId="0" fontId="36"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43" fillId="0" borderId="8" applyNumberFormat="0" applyFont="0" applyFill="0" applyAlignment="0" applyProtection="0"/>
    <xf numFmtId="178" fontId="36" fillId="0" borderId="0"/>
    <xf numFmtId="0" fontId="36" fillId="0" borderId="0"/>
    <xf numFmtId="0" fontId="58" fillId="0" borderId="0"/>
    <xf numFmtId="0" fontId="36" fillId="0" borderId="0"/>
    <xf numFmtId="0" fontId="36" fillId="0" borderId="0"/>
    <xf numFmtId="0" fontId="36" fillId="0" borderId="0"/>
    <xf numFmtId="0" fontId="58" fillId="0" borderId="0"/>
    <xf numFmtId="178"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174"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178"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43" fillId="0" borderId="8" applyNumberFormat="0" applyFont="0" applyFill="0" applyAlignment="0" applyProtection="0"/>
    <xf numFmtId="0" fontId="43" fillId="0" borderId="8" applyNumberFormat="0" applyFont="0" applyFill="0" applyAlignment="0" applyProtection="0"/>
    <xf numFmtId="0" fontId="43" fillId="0" borderId="8" applyNumberFormat="0" applyFont="0" applyFill="0" applyAlignment="0" applyProtection="0"/>
    <xf numFmtId="0" fontId="43" fillId="0" borderId="8" applyNumberFormat="0" applyFont="0" applyFill="0" applyAlignment="0" applyProtection="0"/>
    <xf numFmtId="0" fontId="43" fillId="0" borderId="8" applyNumberFormat="0" applyFont="0" applyFill="0" applyAlignment="0" applyProtection="0"/>
    <xf numFmtId="0" fontId="43" fillId="0" borderId="8" applyNumberFormat="0" applyFont="0" applyFill="0" applyAlignment="0" applyProtection="0"/>
    <xf numFmtId="178"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43" fillId="0" borderId="8" applyNumberFormat="0" applyFont="0" applyFill="0" applyAlignment="0" applyProtection="0"/>
    <xf numFmtId="201" fontId="43" fillId="0" borderId="0" applyFont="0" applyFill="0" applyBorder="0" applyAlignment="0" applyProtection="0"/>
    <xf numFmtId="0" fontId="43" fillId="0" borderId="9" applyNumberFormat="0" applyFont="0" applyFill="0" applyAlignment="0" applyProtection="0"/>
    <xf numFmtId="0" fontId="43" fillId="0" borderId="9" applyNumberFormat="0" applyFont="0" applyFill="0" applyAlignment="0" applyProtection="0"/>
    <xf numFmtId="0" fontId="43" fillId="0" borderId="11" applyNumberFormat="0" applyFont="0" applyFill="0" applyAlignment="0" applyProtection="0"/>
    <xf numFmtId="178" fontId="36" fillId="0" borderId="0"/>
    <xf numFmtId="0" fontId="36"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43" fillId="0" borderId="0"/>
    <xf numFmtId="178" fontId="36" fillId="0" borderId="0"/>
    <xf numFmtId="0" fontId="36" fillId="0" borderId="0"/>
    <xf numFmtId="0" fontId="58" fillId="0" borderId="0"/>
    <xf numFmtId="0" fontId="36" fillId="0" borderId="0"/>
    <xf numFmtId="0" fontId="36" fillId="0" borderId="0"/>
    <xf numFmtId="0" fontId="36" fillId="0" borderId="0"/>
    <xf numFmtId="0" fontId="58" fillId="0" borderId="0"/>
    <xf numFmtId="178"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174" fontId="36" fillId="0" borderId="0"/>
    <xf numFmtId="0" fontId="36" fillId="0" borderId="0"/>
    <xf numFmtId="0" fontId="58"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174" fontId="36" fillId="0" borderId="0"/>
    <xf numFmtId="0" fontId="49" fillId="0" borderId="0"/>
    <xf numFmtId="178" fontId="49" fillId="0" borderId="0"/>
    <xf numFmtId="0" fontId="36"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49" fillId="0" borderId="0"/>
    <xf numFmtId="174" fontId="36" fillId="0" borderId="0"/>
    <xf numFmtId="0" fontId="36" fillId="0" borderId="0"/>
    <xf numFmtId="0" fontId="49" fillId="0" borderId="0"/>
    <xf numFmtId="0" fontId="36" fillId="0" borderId="0"/>
    <xf numFmtId="0" fontId="36" fillId="0" borderId="0"/>
    <xf numFmtId="0" fontId="36" fillId="0" borderId="0"/>
    <xf numFmtId="0" fontId="49" fillId="0" borderId="0"/>
    <xf numFmtId="178" fontId="49" fillId="0" borderId="0"/>
    <xf numFmtId="0" fontId="36"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49" fillId="0" borderId="0"/>
    <xf numFmtId="174" fontId="36" fillId="0" borderId="0"/>
    <xf numFmtId="0" fontId="36" fillId="0" borderId="0"/>
    <xf numFmtId="0" fontId="49" fillId="0" borderId="0"/>
    <xf numFmtId="0" fontId="36" fillId="0" borderId="0"/>
    <xf numFmtId="0" fontId="36" fillId="0" borderId="0"/>
    <xf numFmtId="0" fontId="36" fillId="0" borderId="0"/>
    <xf numFmtId="0" fontId="36" fillId="0" borderId="0">
      <alignment vertical="top"/>
    </xf>
    <xf numFmtId="0" fontId="36" fillId="0" borderId="0">
      <alignment vertical="top"/>
    </xf>
    <xf numFmtId="178" fontId="36" fillId="0" borderId="0">
      <alignment vertical="top"/>
    </xf>
    <xf numFmtId="0" fontId="36" fillId="0" borderId="0">
      <alignment vertical="top"/>
    </xf>
    <xf numFmtId="0" fontId="36" fillId="0" borderId="0">
      <alignment vertical="top"/>
    </xf>
    <xf numFmtId="0" fontId="36" fillId="0" borderId="0">
      <alignment vertical="top"/>
    </xf>
    <xf numFmtId="178" fontId="36" fillId="0" borderId="0">
      <alignment vertical="top"/>
    </xf>
    <xf numFmtId="0" fontId="36" fillId="0" borderId="0">
      <alignment vertical="top"/>
    </xf>
    <xf numFmtId="0" fontId="36" fillId="0" borderId="0">
      <alignment vertical="top"/>
    </xf>
    <xf numFmtId="0" fontId="43" fillId="0" borderId="9" applyNumberFormat="0" applyFont="0" applyFill="0" applyBorder="0" applyProtection="0">
      <alignment horizontal="centerContinuous" vertical="center"/>
    </xf>
    <xf numFmtId="0" fontId="43" fillId="0" borderId="0"/>
    <xf numFmtId="0" fontId="43" fillId="0" borderId="9" applyNumberFormat="0" applyFill="0" applyBorder="0" applyProtection="0"/>
    <xf numFmtId="0" fontId="43" fillId="0" borderId="9" applyNumberFormat="0" applyFill="0" applyBorder="0" applyProtection="0"/>
    <xf numFmtId="0" fontId="43" fillId="0" borderId="9" applyNumberFormat="0" applyFill="0" applyBorder="0" applyProtection="0"/>
    <xf numFmtId="8" fontId="43" fillId="0" borderId="0" applyFont="0" applyFill="0" applyBorder="0" applyProtection="0">
      <alignment horizontal="right"/>
    </xf>
    <xf numFmtId="178" fontId="36" fillId="0" borderId="0">
      <alignment vertical="top"/>
    </xf>
    <xf numFmtId="0" fontId="36" fillId="0" borderId="0">
      <alignment vertical="top"/>
    </xf>
    <xf numFmtId="0" fontId="36" fillId="0" borderId="0">
      <alignment vertical="top"/>
    </xf>
    <xf numFmtId="178" fontId="36" fillId="0" borderId="0">
      <alignment vertical="top"/>
    </xf>
    <xf numFmtId="0" fontId="36" fillId="0" borderId="0">
      <alignment vertical="top"/>
    </xf>
    <xf numFmtId="0" fontId="36" fillId="0" borderId="0">
      <alignment vertical="top"/>
    </xf>
    <xf numFmtId="0" fontId="36" fillId="0" borderId="0">
      <alignment vertical="top"/>
    </xf>
    <xf numFmtId="178" fontId="36" fillId="0" borderId="0">
      <alignment vertical="top"/>
    </xf>
    <xf numFmtId="0" fontId="36" fillId="0" borderId="0">
      <alignment vertical="top"/>
    </xf>
    <xf numFmtId="0" fontId="36" fillId="0" borderId="0">
      <alignment vertical="top"/>
    </xf>
    <xf numFmtId="193" fontId="43" fillId="3" borderId="10">
      <alignment horizontal="right"/>
    </xf>
    <xf numFmtId="8" fontId="43" fillId="0" borderId="0" applyFont="0" applyFill="0" applyBorder="0" applyProtection="0">
      <alignment horizontal="right"/>
    </xf>
    <xf numFmtId="8" fontId="43" fillId="0" borderId="0" applyFont="0" applyFill="0" applyBorder="0" applyProtection="0">
      <alignment horizontal="right"/>
    </xf>
    <xf numFmtId="193" fontId="43" fillId="3" borderId="10">
      <alignment horizontal="right"/>
    </xf>
    <xf numFmtId="0" fontId="43" fillId="0" borderId="0"/>
    <xf numFmtId="178"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178"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43" fillId="0" borderId="0"/>
    <xf numFmtId="178"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178" fontId="36" fillId="0" borderId="0">
      <alignment vertical="top"/>
    </xf>
    <xf numFmtId="0" fontId="36" fillId="0" borderId="0">
      <alignment vertical="top"/>
    </xf>
    <xf numFmtId="174" fontId="36" fillId="0" borderId="0">
      <alignment vertical="top"/>
    </xf>
    <xf numFmtId="0" fontId="58" fillId="0" borderId="0"/>
    <xf numFmtId="0" fontId="36" fillId="0" borderId="0"/>
    <xf numFmtId="178" fontId="36" fillId="0" borderId="0"/>
    <xf numFmtId="0" fontId="36" fillId="0" borderId="0"/>
    <xf numFmtId="0" fontId="36" fillId="0" borderId="0"/>
    <xf numFmtId="0" fontId="58" fillId="0" borderId="0"/>
    <xf numFmtId="0" fontId="36" fillId="0" borderId="0"/>
    <xf numFmtId="178"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43" fillId="0" borderId="0" applyNumberFormat="0" applyFont="0" applyFill="0" applyBorder="0" applyAlignment="0" applyProtection="0"/>
    <xf numFmtId="0" fontId="36" fillId="0" borderId="0"/>
    <xf numFmtId="0" fontId="36" fillId="0" borderId="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78"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177" fontId="43" fillId="0" borderId="8" applyFill="0" applyBorder="0">
      <alignment horizontal="right"/>
    </xf>
    <xf numFmtId="177" fontId="43" fillId="0" borderId="8" applyFill="0" applyBorder="0">
      <alignment horizontal="right"/>
    </xf>
    <xf numFmtId="177" fontId="43" fillId="0" borderId="8" applyFill="0" applyBorder="0">
      <alignment horizontal="right"/>
    </xf>
    <xf numFmtId="177" fontId="43" fillId="0" borderId="8" applyFill="0" applyBorder="0">
      <alignment horizontal="right"/>
    </xf>
    <xf numFmtId="177" fontId="43" fillId="0" borderId="8" applyFill="0" applyBorder="0">
      <alignment horizontal="right"/>
    </xf>
    <xf numFmtId="178" fontId="36" fillId="0" borderId="0"/>
    <xf numFmtId="0" fontId="36"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177" fontId="43" fillId="0" borderId="8" applyFill="0" applyBorder="0">
      <alignment horizontal="right"/>
    </xf>
    <xf numFmtId="178" fontId="36" fillId="0" borderId="0"/>
    <xf numFmtId="0" fontId="36" fillId="0" borderId="0"/>
    <xf numFmtId="0" fontId="58" fillId="0" borderId="0"/>
    <xf numFmtId="0" fontId="36" fillId="0" borderId="0"/>
    <xf numFmtId="0" fontId="36" fillId="0" borderId="0"/>
    <xf numFmtId="0" fontId="36" fillId="0" borderId="0"/>
    <xf numFmtId="0" fontId="58" fillId="0" borderId="0"/>
    <xf numFmtId="178"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174" fontId="36" fillId="0" borderId="0"/>
    <xf numFmtId="0" fontId="36" fillId="0" borderId="0"/>
    <xf numFmtId="0" fontId="58" fillId="0" borderId="0"/>
    <xf numFmtId="0"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0" fontId="58" fillId="0" borderId="0"/>
    <xf numFmtId="0" fontId="36" fillId="0" borderId="0"/>
    <xf numFmtId="178" fontId="36" fillId="0" borderId="0"/>
    <xf numFmtId="0" fontId="36" fillId="0" borderId="0"/>
    <xf numFmtId="0" fontId="36" fillId="0" borderId="0"/>
    <xf numFmtId="0" fontId="36" fillId="0" borderId="0"/>
    <xf numFmtId="178" fontId="36" fillId="0" borderId="0"/>
    <xf numFmtId="0" fontId="36" fillId="0" borderId="0"/>
    <xf numFmtId="0" fontId="36" fillId="0" borderId="0"/>
    <xf numFmtId="177" fontId="43" fillId="0" borderId="8" applyFill="0" applyBorder="0">
      <alignment horizontal="right"/>
    </xf>
    <xf numFmtId="177" fontId="43" fillId="0" borderId="8" applyFill="0" applyBorder="0">
      <alignment horizontal="right"/>
    </xf>
    <xf numFmtId="177" fontId="43" fillId="0" borderId="8" applyFill="0" applyBorder="0">
      <alignment horizontal="right"/>
    </xf>
    <xf numFmtId="177" fontId="43" fillId="0" borderId="8" applyFill="0" applyBorder="0">
      <alignment horizontal="right"/>
    </xf>
    <xf numFmtId="177" fontId="43" fillId="0" borderId="8" applyFill="0" applyBorder="0">
      <alignment horizontal="right"/>
    </xf>
    <xf numFmtId="177" fontId="43" fillId="0" borderId="8" applyFill="0" applyBorder="0">
      <alignment horizontal="right"/>
    </xf>
    <xf numFmtId="178" fontId="36" fillId="0" borderId="0"/>
    <xf numFmtId="0" fontId="36" fillId="0" borderId="0"/>
    <xf numFmtId="0" fontId="36" fillId="0" borderId="0"/>
    <xf numFmtId="178"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6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1" fillId="0" borderId="0"/>
    <xf numFmtId="0" fontId="36" fillId="3"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3"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applyNumberFormat="0" applyFont="0" applyAlignment="0" applyProtection="0"/>
    <xf numFmtId="0" fontId="36" fillId="0" borderId="0"/>
    <xf numFmtId="0" fontId="36" fillId="0" borderId="0"/>
    <xf numFmtId="0" fontId="36" fillId="0" borderId="0"/>
    <xf numFmtId="0" fontId="41" fillId="0" borderId="0"/>
    <xf numFmtId="0" fontId="36" fillId="0" borderId="0"/>
    <xf numFmtId="0" fontId="41"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Font="0" applyFill="0" applyBorder="0" applyProtection="0">
      <alignment horizontal="right"/>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36" fillId="0" borderId="0"/>
    <xf numFmtId="0" fontId="41" fillId="0" borderId="0"/>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6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2" fillId="0" borderId="0"/>
    <xf numFmtId="0" fontId="36" fillId="0" borderId="0"/>
    <xf numFmtId="0" fontId="36" fillId="0" borderId="0"/>
    <xf numFmtId="0" fontId="36" fillId="0" borderId="0"/>
    <xf numFmtId="0" fontId="62" fillId="0" borderId="0"/>
    <xf numFmtId="0" fontId="36" fillId="0" borderId="0"/>
    <xf numFmtId="0" fontId="62" fillId="0" borderId="0"/>
    <xf numFmtId="0" fontId="36" fillId="0" borderId="0"/>
    <xf numFmtId="0" fontId="62" fillId="0" borderId="0"/>
    <xf numFmtId="0" fontId="36" fillId="0" borderId="0"/>
    <xf numFmtId="0" fontId="36" fillId="0" borderId="0"/>
    <xf numFmtId="0" fontId="36" fillId="0" borderId="0"/>
    <xf numFmtId="0" fontId="62" fillId="0" borderId="0"/>
    <xf numFmtId="0" fontId="36" fillId="0" borderId="0"/>
    <xf numFmtId="0" fontId="36" fillId="0" borderId="0"/>
    <xf numFmtId="0" fontId="36" fillId="0" borderId="0"/>
    <xf numFmtId="0" fontId="62" fillId="0" borderId="0"/>
    <xf numFmtId="0" fontId="36" fillId="0" borderId="0"/>
    <xf numFmtId="0" fontId="36" fillId="0" borderId="0"/>
    <xf numFmtId="0" fontId="36" fillId="0" borderId="0"/>
    <xf numFmtId="0" fontId="62" fillId="0" borderId="0"/>
    <xf numFmtId="0" fontId="36" fillId="0" borderId="0"/>
    <xf numFmtId="0" fontId="62" fillId="0" borderId="0"/>
    <xf numFmtId="0" fontId="36" fillId="0" borderId="0"/>
    <xf numFmtId="0" fontId="62"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49" fillId="0" borderId="0"/>
    <xf numFmtId="0" fontId="36"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49" fillId="0" borderId="0"/>
    <xf numFmtId="0" fontId="36" fillId="0" borderId="0"/>
    <xf numFmtId="0" fontId="49" fillId="0" borderId="0"/>
    <xf numFmtId="0" fontId="36" fillId="0" borderId="0"/>
    <xf numFmtId="0" fontId="36" fillId="0" borderId="0"/>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9"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9" fillId="0" borderId="0">
      <alignment vertical="center"/>
    </xf>
    <xf numFmtId="0" fontId="36" fillId="0" borderId="0">
      <alignment vertical="center"/>
    </xf>
    <xf numFmtId="0" fontId="36" fillId="0" borderId="0">
      <alignment vertical="center"/>
    </xf>
    <xf numFmtId="0" fontId="36" fillId="0" borderId="0">
      <alignment vertical="center"/>
    </xf>
    <xf numFmtId="0" fontId="59" fillId="0" borderId="0">
      <alignment vertical="center"/>
    </xf>
    <xf numFmtId="0" fontId="36" fillId="0" borderId="0">
      <alignment vertical="center"/>
    </xf>
    <xf numFmtId="0" fontId="59" fillId="0" borderId="0">
      <alignment vertical="center"/>
    </xf>
    <xf numFmtId="0" fontId="36" fillId="0" borderId="0">
      <alignment vertical="center"/>
    </xf>
    <xf numFmtId="0" fontId="59"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49" fillId="0" borderId="0"/>
    <xf numFmtId="0" fontId="36" fillId="0" borderId="0"/>
    <xf numFmtId="0" fontId="49" fillId="0" borderId="0"/>
    <xf numFmtId="0" fontId="36" fillId="0" borderId="0"/>
    <xf numFmtId="0" fontId="36" fillId="0" borderId="0"/>
    <xf numFmtId="0" fontId="36" fillId="0" borderId="0"/>
    <xf numFmtId="0" fontId="59"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9" fillId="0" borderId="0">
      <alignment vertical="center"/>
    </xf>
    <xf numFmtId="0" fontId="36" fillId="0" borderId="0">
      <alignment vertical="center"/>
    </xf>
    <xf numFmtId="0" fontId="36" fillId="0" borderId="0">
      <alignment vertical="center"/>
    </xf>
    <xf numFmtId="0" fontId="36" fillId="0" borderId="0">
      <alignment vertical="center"/>
    </xf>
    <xf numFmtId="0" fontId="59" fillId="0" borderId="0">
      <alignment vertical="center"/>
    </xf>
    <xf numFmtId="0" fontId="36" fillId="0" borderId="0">
      <alignment vertical="center"/>
    </xf>
    <xf numFmtId="0" fontId="59" fillId="0" borderId="0">
      <alignment vertical="center"/>
    </xf>
    <xf numFmtId="0" fontId="36" fillId="0" borderId="0">
      <alignment vertical="center"/>
    </xf>
    <xf numFmtId="0" fontId="59"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63"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63"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63" fillId="0" borderId="0" applyNumberFormat="0" applyFill="0" applyBorder="0" applyProtection="0">
      <alignment vertical="top"/>
    </xf>
    <xf numFmtId="0" fontId="36" fillId="0" borderId="0" applyNumberFormat="0" applyFill="0" applyBorder="0" applyProtection="0">
      <alignment vertical="top"/>
    </xf>
    <xf numFmtId="0" fontId="63" fillId="0" borderId="0" applyNumberFormat="0" applyFill="0" applyBorder="0" applyProtection="0">
      <alignment vertical="top"/>
    </xf>
    <xf numFmtId="0" fontId="36" fillId="0" borderId="0" applyNumberFormat="0" applyFill="0" applyBorder="0" applyProtection="0">
      <alignment vertical="top"/>
    </xf>
    <xf numFmtId="0" fontId="63"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63"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63"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63" fillId="0" borderId="0" applyNumberFormat="0" applyFill="0" applyBorder="0" applyProtection="0">
      <alignment vertical="top"/>
    </xf>
    <xf numFmtId="0" fontId="36" fillId="0" borderId="0" applyNumberFormat="0" applyFill="0" applyBorder="0" applyProtection="0">
      <alignment vertical="top"/>
    </xf>
    <xf numFmtId="0" fontId="63" fillId="0" borderId="0" applyNumberFormat="0" applyFill="0" applyBorder="0" applyProtection="0">
      <alignment vertical="top"/>
    </xf>
    <xf numFmtId="0" fontId="36" fillId="0" borderId="0" applyNumberFormat="0" applyFill="0" applyBorder="0" applyProtection="0">
      <alignment vertical="top"/>
    </xf>
    <xf numFmtId="0" fontId="63"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55"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64" fillId="0" borderId="12"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0" applyNumberFormat="0" applyFill="0" applyAlignment="0" applyProtection="0"/>
    <xf numFmtId="0" fontId="64"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64" fillId="0" borderId="12" applyNumberFormat="0" applyFill="0" applyAlignment="0" applyProtection="0"/>
    <xf numFmtId="0" fontId="36" fillId="0" borderId="0" applyNumberFormat="0" applyFill="0" applyAlignment="0" applyProtection="0"/>
    <xf numFmtId="0" fontId="64" fillId="0" borderId="12" applyNumberFormat="0" applyFill="0" applyAlignment="0" applyProtection="0"/>
    <xf numFmtId="0" fontId="36" fillId="0" borderId="0" applyNumberFormat="0" applyFill="0" applyAlignment="0" applyProtection="0"/>
    <xf numFmtId="0" fontId="64"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64"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64"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64" fillId="0" borderId="12" applyNumberFormat="0" applyFill="0" applyAlignment="0" applyProtection="0"/>
    <xf numFmtId="0" fontId="36" fillId="0" borderId="0" applyNumberFormat="0" applyFill="0" applyAlignment="0" applyProtection="0"/>
    <xf numFmtId="0" fontId="64" fillId="0" borderId="12" applyNumberFormat="0" applyFill="0" applyAlignment="0" applyProtection="0"/>
    <xf numFmtId="0" fontId="36" fillId="0" borderId="0" applyNumberFormat="0" applyFill="0" applyAlignment="0" applyProtection="0"/>
    <xf numFmtId="0" fontId="64" fillId="0" borderId="12"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36" fillId="0" borderId="0" applyNumberFormat="0" applyFill="0" applyAlignment="0" applyProtection="0"/>
    <xf numFmtId="0" fontId="65" fillId="0" borderId="13" applyNumberFormat="0" applyFill="0" applyProtection="0">
      <alignment horizontal="center"/>
    </xf>
    <xf numFmtId="0" fontId="36" fillId="0" borderId="13" applyNumberFormat="0" applyFill="0" applyProtection="0">
      <alignment horizontal="center"/>
    </xf>
    <xf numFmtId="0" fontId="65"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65"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65" fillId="0" borderId="13" applyNumberFormat="0" applyFill="0" applyProtection="0">
      <alignment horizontal="center"/>
    </xf>
    <xf numFmtId="0" fontId="36" fillId="0" borderId="0" applyNumberFormat="0" applyFill="0" applyProtection="0">
      <alignment horizontal="center"/>
    </xf>
    <xf numFmtId="0" fontId="65"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65"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65"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65"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65" fillId="0" borderId="13" applyNumberFormat="0" applyFill="0" applyProtection="0">
      <alignment horizontal="center"/>
    </xf>
    <xf numFmtId="0" fontId="36" fillId="0" borderId="0" applyNumberFormat="0" applyFill="0" applyProtection="0">
      <alignment horizontal="center"/>
    </xf>
    <xf numFmtId="0" fontId="65" fillId="0" borderId="13" applyNumberFormat="0" applyFill="0" applyProtection="0">
      <alignment horizontal="center"/>
    </xf>
    <xf numFmtId="0" fontId="36" fillId="0" borderId="0" applyNumberFormat="0" applyFill="0" applyProtection="0">
      <alignment horizontal="center"/>
    </xf>
    <xf numFmtId="0" fontId="65" fillId="0" borderId="13"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36" fillId="0" borderId="0" applyNumberFormat="0" applyFill="0" applyProtection="0">
      <alignment horizontal="center"/>
    </xf>
    <xf numFmtId="0" fontId="65"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65"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65" fillId="0" borderId="0" applyNumberFormat="0" applyFill="0" applyBorder="0" applyProtection="0">
      <alignment horizontal="left"/>
    </xf>
    <xf numFmtId="0" fontId="36" fillId="0" borderId="0" applyNumberFormat="0" applyFill="0" applyBorder="0" applyProtection="0">
      <alignment horizontal="left"/>
    </xf>
    <xf numFmtId="0" fontId="65" fillId="0" borderId="0" applyNumberFormat="0" applyFill="0" applyBorder="0" applyProtection="0">
      <alignment horizontal="left"/>
    </xf>
    <xf numFmtId="0" fontId="36" fillId="0" borderId="0" applyNumberFormat="0" applyFill="0" applyBorder="0" applyProtection="0">
      <alignment horizontal="left"/>
    </xf>
    <xf numFmtId="0" fontId="65"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65"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65"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65" fillId="0" borderId="0" applyNumberFormat="0" applyFill="0" applyBorder="0" applyProtection="0">
      <alignment horizontal="left"/>
    </xf>
    <xf numFmtId="0" fontId="36" fillId="0" borderId="0" applyNumberFormat="0" applyFill="0" applyBorder="0" applyProtection="0">
      <alignment horizontal="left"/>
    </xf>
    <xf numFmtId="0" fontId="65" fillId="0" borderId="0" applyNumberFormat="0" applyFill="0" applyBorder="0" applyProtection="0">
      <alignment horizontal="left"/>
    </xf>
    <xf numFmtId="0" fontId="36" fillId="0" borderId="0" applyNumberFormat="0" applyFill="0" applyBorder="0" applyProtection="0">
      <alignment horizontal="left"/>
    </xf>
    <xf numFmtId="0" fontId="65"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66" fillId="0" borderId="0" applyNumberFormat="0" applyFill="0" applyBorder="0" applyProtection="0">
      <alignment horizontal="centerContinuous"/>
    </xf>
    <xf numFmtId="0" fontId="36" fillId="0" borderId="0" applyNumberFormat="0" applyFill="0" applyBorder="0" applyProtection="0">
      <alignment horizontal="centerContinuous"/>
    </xf>
    <xf numFmtId="0" fontId="6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6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66" fillId="0" borderId="0" applyNumberFormat="0" applyFill="0" applyBorder="0" applyProtection="0">
      <alignment horizontal="centerContinuous"/>
    </xf>
    <xf numFmtId="0" fontId="36" fillId="0" borderId="0" applyNumberFormat="0" applyFill="0" applyBorder="0" applyProtection="0">
      <alignment horizontal="centerContinuous"/>
    </xf>
    <xf numFmtId="0" fontId="66" fillId="0" borderId="0" applyNumberFormat="0" applyFill="0" applyBorder="0" applyProtection="0">
      <alignment horizontal="centerContinuous"/>
    </xf>
    <xf numFmtId="0" fontId="36" fillId="0" borderId="0" applyNumberFormat="0" applyFill="0" applyProtection="0">
      <alignment horizontal="centerContinuous"/>
    </xf>
    <xf numFmtId="0" fontId="36" fillId="0" borderId="0" applyNumberFormat="0" applyFill="0" applyProtection="0">
      <alignment horizontal="centerContinuous"/>
    </xf>
    <xf numFmtId="0" fontId="36" fillId="0" borderId="0" applyNumberFormat="0" applyFill="0" applyProtection="0">
      <alignment horizontal="centerContinuous"/>
    </xf>
    <xf numFmtId="0" fontId="36" fillId="0" borderId="0" applyNumberFormat="0" applyFill="0" applyProtection="0">
      <alignment horizontal="centerContinuous"/>
    </xf>
    <xf numFmtId="0" fontId="36" fillId="0" borderId="0" applyNumberFormat="0" applyFill="0" applyProtection="0">
      <alignment horizontal="centerContinuous"/>
    </xf>
    <xf numFmtId="0" fontId="36" fillId="0" borderId="0" applyNumberFormat="0" applyFill="0" applyProtection="0">
      <alignment horizontal="centerContinuous"/>
    </xf>
    <xf numFmtId="0" fontId="36" fillId="0" borderId="0" applyNumberFormat="0" applyFill="0" applyProtection="0">
      <alignment horizontal="centerContinuous"/>
    </xf>
    <xf numFmtId="0" fontId="36" fillId="0" borderId="0" applyNumberFormat="0" applyFill="0" applyProtection="0">
      <alignment horizontal="centerContinuous"/>
    </xf>
    <xf numFmtId="0" fontId="36" fillId="0" borderId="0" applyNumberFormat="0" applyFill="0" applyProtection="0">
      <alignment horizontal="centerContinuous"/>
    </xf>
    <xf numFmtId="0" fontId="36" fillId="0" borderId="0" applyNumberFormat="0" applyFill="0" applyProtection="0">
      <alignment horizontal="centerContinuous"/>
    </xf>
    <xf numFmtId="0" fontId="36" fillId="0" borderId="0" applyNumberFormat="0" applyFill="0" applyProtection="0">
      <alignment horizontal="centerContinuous"/>
    </xf>
    <xf numFmtId="0" fontId="36" fillId="0" borderId="0" applyNumberFormat="0" applyFill="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6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6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6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66" fillId="0" borderId="0" applyNumberFormat="0" applyFill="0" applyBorder="0" applyProtection="0">
      <alignment horizontal="centerContinuous"/>
    </xf>
    <xf numFmtId="0" fontId="36" fillId="0" borderId="0" applyNumberFormat="0" applyFill="0" applyBorder="0" applyProtection="0">
      <alignment horizontal="centerContinuous"/>
    </xf>
    <xf numFmtId="0" fontId="66" fillId="0" borderId="0" applyNumberFormat="0" applyFill="0" applyBorder="0" applyProtection="0">
      <alignment horizontal="centerContinuous"/>
    </xf>
    <xf numFmtId="0" fontId="36" fillId="0" borderId="0" applyNumberFormat="0" applyFill="0" applyBorder="0" applyProtection="0">
      <alignment horizontal="centerContinuous"/>
    </xf>
    <xf numFmtId="0" fontId="6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67" fillId="0" borderId="14"/>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36" fillId="0" borderId="14"/>
    <xf numFmtId="0" fontId="36" fillId="0" borderId="0"/>
    <xf numFmtId="0" fontId="36" fillId="0" borderId="0"/>
    <xf numFmtId="0" fontId="36" fillId="0" borderId="14"/>
    <xf numFmtId="0" fontId="36" fillId="0" borderId="14"/>
    <xf numFmtId="0" fontId="36" fillId="0" borderId="14"/>
    <xf numFmtId="0" fontId="36" fillId="0" borderId="14"/>
    <xf numFmtId="0" fontId="36" fillId="0" borderId="14"/>
    <xf numFmtId="0" fontId="36" fillId="0" borderId="0"/>
    <xf numFmtId="0" fontId="36" fillId="0" borderId="14"/>
    <xf numFmtId="0" fontId="36" fillId="0" borderId="0"/>
    <xf numFmtId="0" fontId="36" fillId="0" borderId="0"/>
    <xf numFmtId="0" fontId="36" fillId="0" borderId="0"/>
    <xf numFmtId="0" fontId="36" fillId="0" borderId="14"/>
    <xf numFmtId="0" fontId="36" fillId="0" borderId="0"/>
    <xf numFmtId="0" fontId="36" fillId="0" borderId="14"/>
    <xf numFmtId="0" fontId="36" fillId="0" borderId="0"/>
    <xf numFmtId="0" fontId="36" fillId="0" borderId="14"/>
    <xf numFmtId="0" fontId="36" fillId="0" borderId="0"/>
    <xf numFmtId="0" fontId="36" fillId="0" borderId="0"/>
    <xf numFmtId="0" fontId="36" fillId="0" borderId="0"/>
    <xf numFmtId="0" fontId="36" fillId="0" borderId="14"/>
    <xf numFmtId="0" fontId="36" fillId="0" borderId="0"/>
    <xf numFmtId="0" fontId="36" fillId="0" borderId="0"/>
    <xf numFmtId="0" fontId="36" fillId="0" borderId="14"/>
    <xf numFmtId="0" fontId="36" fillId="0" borderId="14"/>
    <xf numFmtId="0" fontId="36" fillId="0" borderId="14"/>
    <xf numFmtId="0" fontId="36" fillId="0" borderId="14"/>
    <xf numFmtId="0" fontId="36" fillId="0" borderId="14"/>
    <xf numFmtId="0" fontId="36" fillId="0" borderId="0"/>
    <xf numFmtId="0" fontId="36" fillId="0" borderId="14"/>
    <xf numFmtId="0" fontId="36" fillId="0" borderId="0"/>
    <xf numFmtId="0" fontId="36" fillId="0" borderId="0"/>
    <xf numFmtId="0" fontId="36" fillId="0" borderId="0"/>
    <xf numFmtId="0" fontId="36" fillId="0" borderId="14"/>
    <xf numFmtId="0" fontId="36" fillId="0" borderId="0"/>
    <xf numFmtId="0" fontId="36" fillId="0" borderId="14"/>
    <xf numFmtId="0" fontId="36" fillId="0" borderId="0"/>
    <xf numFmtId="0" fontId="36" fillId="0" borderId="14"/>
    <xf numFmtId="0" fontId="36" fillId="0" borderId="0"/>
    <xf numFmtId="0" fontId="36" fillId="0" borderId="0"/>
    <xf numFmtId="0" fontId="36" fillId="0" borderId="0"/>
    <xf numFmtId="0" fontId="36" fillId="0" borderId="14"/>
    <xf numFmtId="0" fontId="36" fillId="0" borderId="14"/>
    <xf numFmtId="0" fontId="36" fillId="0" borderId="0"/>
    <xf numFmtId="0" fontId="36" fillId="0" borderId="0"/>
    <xf numFmtId="0" fontId="36" fillId="0" borderId="14"/>
    <xf numFmtId="0" fontId="36" fillId="0" borderId="14"/>
    <xf numFmtId="0" fontId="36" fillId="0" borderId="14"/>
    <xf numFmtId="0" fontId="36" fillId="0" borderId="14"/>
    <xf numFmtId="0" fontId="36" fillId="0" borderId="14"/>
    <xf numFmtId="0" fontId="36" fillId="0" borderId="0"/>
    <xf numFmtId="0" fontId="36" fillId="0" borderId="14"/>
    <xf numFmtId="0" fontId="36" fillId="0" borderId="0"/>
    <xf numFmtId="0" fontId="36" fillId="0" borderId="0"/>
    <xf numFmtId="0" fontId="36" fillId="0" borderId="0"/>
    <xf numFmtId="0" fontId="36" fillId="0" borderId="14"/>
    <xf numFmtId="0" fontId="36" fillId="0" borderId="0"/>
    <xf numFmtId="0" fontId="36" fillId="0" borderId="14"/>
    <xf numFmtId="0" fontId="36" fillId="0" borderId="0"/>
    <xf numFmtId="0" fontId="36" fillId="0" borderId="14"/>
    <xf numFmtId="0" fontId="36" fillId="0" borderId="0"/>
    <xf numFmtId="0" fontId="36" fillId="0" borderId="0"/>
    <xf numFmtId="0" fontId="36" fillId="0" borderId="0"/>
    <xf numFmtId="0" fontId="36" fillId="0" borderId="14"/>
    <xf numFmtId="0" fontId="36" fillId="0" borderId="0"/>
    <xf numFmtId="0" fontId="36" fillId="0" borderId="0"/>
    <xf numFmtId="0" fontId="36" fillId="0" borderId="14"/>
    <xf numFmtId="0" fontId="36" fillId="0" borderId="14"/>
    <xf numFmtId="0" fontId="36" fillId="0" borderId="14"/>
    <xf numFmtId="0" fontId="36" fillId="0" borderId="14"/>
    <xf numFmtId="0" fontId="36" fillId="0" borderId="14"/>
    <xf numFmtId="0" fontId="36" fillId="0" borderId="0"/>
    <xf numFmtId="0" fontId="36" fillId="0" borderId="14"/>
    <xf numFmtId="0" fontId="36" fillId="0" borderId="0"/>
    <xf numFmtId="0" fontId="36" fillId="0" borderId="0"/>
    <xf numFmtId="0" fontId="36" fillId="0" borderId="0"/>
    <xf numFmtId="0" fontId="36" fillId="0" borderId="14"/>
    <xf numFmtId="0" fontId="36" fillId="0" borderId="0"/>
    <xf numFmtId="0" fontId="36" fillId="0" borderId="14"/>
    <xf numFmtId="0" fontId="36" fillId="0" borderId="0"/>
    <xf numFmtId="0" fontId="36" fillId="0" borderId="14"/>
    <xf numFmtId="0" fontId="36" fillId="0" borderId="0"/>
    <xf numFmtId="0" fontId="36" fillId="0" borderId="0"/>
    <xf numFmtId="0" fontId="36" fillId="0" borderId="0"/>
    <xf numFmtId="0" fontId="36" fillId="0" borderId="0"/>
    <xf numFmtId="0" fontId="36" fillId="0" borderId="0"/>
    <xf numFmtId="0" fontId="36" fillId="0" borderId="14"/>
    <xf numFmtId="0" fontId="36" fillId="0" borderId="14"/>
    <xf numFmtId="0" fontId="36" fillId="0" borderId="14"/>
    <xf numFmtId="0" fontId="36" fillId="0" borderId="14"/>
    <xf numFmtId="0" fontId="36" fillId="0" borderId="14"/>
    <xf numFmtId="0" fontId="36" fillId="0" borderId="0"/>
    <xf numFmtId="0" fontId="36" fillId="0" borderId="14"/>
    <xf numFmtId="0" fontId="36" fillId="0" borderId="0"/>
    <xf numFmtId="0" fontId="36" fillId="0" borderId="0"/>
    <xf numFmtId="0" fontId="36" fillId="0" borderId="0"/>
    <xf numFmtId="0" fontId="36" fillId="0" borderId="14"/>
    <xf numFmtId="0" fontId="36" fillId="0" borderId="0"/>
    <xf numFmtId="0" fontId="36" fillId="0" borderId="14"/>
    <xf numFmtId="0" fontId="36" fillId="0" borderId="0"/>
    <xf numFmtId="0" fontId="36" fillId="0" borderId="14"/>
    <xf numFmtId="0" fontId="36" fillId="0" borderId="0"/>
    <xf numFmtId="0" fontId="36" fillId="0" borderId="0"/>
    <xf numFmtId="0" fontId="36" fillId="0" borderId="0"/>
    <xf numFmtId="0" fontId="36" fillId="0" borderId="0"/>
    <xf numFmtId="0" fontId="36" fillId="0" borderId="0"/>
    <xf numFmtId="0" fontId="36" fillId="0" borderId="0"/>
    <xf numFmtId="0" fontId="36" fillId="0" borderId="14"/>
    <xf numFmtId="0" fontId="36" fillId="0" borderId="14"/>
    <xf numFmtId="0" fontId="36" fillId="0" borderId="14"/>
    <xf numFmtId="0" fontId="36" fillId="0" borderId="14"/>
    <xf numFmtId="0" fontId="36" fillId="0" borderId="14"/>
    <xf numFmtId="0" fontId="36" fillId="0" borderId="0"/>
    <xf numFmtId="0" fontId="67" fillId="0" borderId="14"/>
    <xf numFmtId="0" fontId="36" fillId="0" borderId="0"/>
    <xf numFmtId="0" fontId="36" fillId="0" borderId="0"/>
    <xf numFmtId="0" fontId="36" fillId="0" borderId="0"/>
    <xf numFmtId="0" fontId="67" fillId="0" borderId="14"/>
    <xf numFmtId="0" fontId="36" fillId="0" borderId="0"/>
    <xf numFmtId="0" fontId="67" fillId="0" borderId="14"/>
    <xf numFmtId="0" fontId="36" fillId="0" borderId="0"/>
    <xf numFmtId="0" fontId="67" fillId="0" borderId="14"/>
    <xf numFmtId="0" fontId="36" fillId="0" borderId="0"/>
    <xf numFmtId="0" fontId="36" fillId="0" borderId="0"/>
    <xf numFmtId="0" fontId="36" fillId="0" borderId="0"/>
    <xf numFmtId="0" fontId="67" fillId="0" borderId="14"/>
    <xf numFmtId="0" fontId="36" fillId="0" borderId="0"/>
    <xf numFmtId="0" fontId="36" fillId="0" borderId="0"/>
    <xf numFmtId="0" fontId="36" fillId="0" borderId="0"/>
    <xf numFmtId="0" fontId="67" fillId="0" borderId="14"/>
    <xf numFmtId="0" fontId="36" fillId="0" borderId="0"/>
    <xf numFmtId="0" fontId="36" fillId="0" borderId="0"/>
    <xf numFmtId="0" fontId="36" fillId="0" borderId="0"/>
    <xf numFmtId="0" fontId="67" fillId="0" borderId="14"/>
    <xf numFmtId="0" fontId="36" fillId="0" borderId="0"/>
    <xf numFmtId="0" fontId="67" fillId="0" borderId="14"/>
    <xf numFmtId="0" fontId="36" fillId="0" borderId="0"/>
    <xf numFmtId="0" fontId="67" fillId="0" borderId="14"/>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49"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49"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49"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36" fillId="0" borderId="0"/>
    <xf numFmtId="0" fontId="49" fillId="0" borderId="0"/>
    <xf numFmtId="0" fontId="36" fillId="0" borderId="0"/>
    <xf numFmtId="0" fontId="36" fillId="0" borderId="0"/>
    <xf numFmtId="0" fontId="36" fillId="0" borderId="0"/>
    <xf numFmtId="0" fontId="49" fillId="0" borderId="0"/>
    <xf numFmtId="0" fontId="36" fillId="0" borderId="0"/>
    <xf numFmtId="0" fontId="49" fillId="0" borderId="0"/>
    <xf numFmtId="0" fontId="36" fillId="0" borderId="0"/>
    <xf numFmtId="0" fontId="49" fillId="0" borderId="0"/>
    <xf numFmtId="0" fontId="36" fillId="0" borderId="0"/>
    <xf numFmtId="0" fontId="36" fillId="0" borderId="0"/>
    <xf numFmtId="0" fontId="3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36" fillId="0" borderId="0"/>
    <xf numFmtId="0" fontId="55" fillId="0" borderId="0"/>
    <xf numFmtId="0" fontId="36" fillId="0" borderId="0"/>
    <xf numFmtId="0" fontId="55"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36"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36" fillId="0" borderId="0"/>
    <xf numFmtId="0" fontId="41" fillId="0" borderId="0"/>
    <xf numFmtId="0" fontId="36" fillId="0" borderId="0"/>
    <xf numFmtId="0" fontId="36" fillId="0" borderId="0"/>
    <xf numFmtId="0" fontId="36" fillId="0" borderId="0"/>
    <xf numFmtId="0" fontId="41" fillId="0" borderId="0"/>
    <xf numFmtId="0" fontId="36" fillId="0" borderId="0"/>
    <xf numFmtId="0" fontId="41" fillId="0" borderId="0"/>
    <xf numFmtId="0" fontId="36" fillId="0" borderId="0"/>
    <xf numFmtId="0" fontId="41" fillId="0" borderId="0"/>
    <xf numFmtId="0" fontId="36" fillId="0" borderId="0"/>
    <xf numFmtId="0" fontId="36" fillId="0" borderId="0"/>
    <xf numFmtId="0" fontId="36" fillId="0" borderId="0"/>
    <xf numFmtId="0" fontId="68"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8" fillId="0" borderId="0" applyFont="0" applyFill="0" applyBorder="0" applyAlignment="0" applyProtection="0"/>
    <xf numFmtId="202"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0" fontId="11" fillId="0" borderId="0">
      <alignment vertical="top"/>
    </xf>
    <xf numFmtId="0" fontId="36" fillId="0" borderId="0">
      <alignment vertical="top"/>
    </xf>
    <xf numFmtId="0" fontId="36" fillId="0" borderId="0">
      <alignment vertical="top"/>
    </xf>
    <xf numFmtId="174" fontId="36" fillId="0" borderId="0">
      <alignment vertical="top"/>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9" fillId="0" borderId="0" applyNumberFormat="0" applyFill="0" applyBorder="0">
      <protection locked="0"/>
    </xf>
    <xf numFmtId="0" fontId="36" fillId="0" borderId="0" applyNumberFormat="0" applyFill="0" applyBorder="0">
      <protection locked="0"/>
    </xf>
    <xf numFmtId="0" fontId="36" fillId="0" borderId="0" applyNumberFormat="0" applyFill="0" applyBorder="0">
      <protection locked="0"/>
    </xf>
    <xf numFmtId="0" fontId="36" fillId="0" borderId="0" applyNumberFormat="0" applyFill="0" applyBorder="0">
      <protection locked="0"/>
    </xf>
    <xf numFmtId="0" fontId="70" fillId="0" borderId="0"/>
    <xf numFmtId="0" fontId="38" fillId="0" borderId="0"/>
    <xf numFmtId="0" fontId="36" fillId="0" borderId="0"/>
    <xf numFmtId="0" fontId="36" fillId="0" borderId="0"/>
    <xf numFmtId="174" fontId="36" fillId="0" borderId="0"/>
    <xf numFmtId="0" fontId="71" fillId="0" borderId="0" applyNumberForma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 fontId="11" fillId="0" borderId="0" applyFont="0" applyFill="0" applyBorder="0" applyAlignment="0" applyProtection="0"/>
    <xf numFmtId="0" fontId="7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1" fillId="0" borderId="0" applyNumberFormat="0" applyFill="0" applyBorder="0" applyAlignment="0" applyProtection="0"/>
    <xf numFmtId="0" fontId="36" fillId="0" borderId="0" applyNumberFormat="0" applyFill="0" applyBorder="0" applyAlignment="0" applyProtection="0"/>
    <xf numFmtId="0" fontId="71" fillId="0" borderId="0" applyNumberFormat="0" applyFill="0" applyBorder="0" applyAlignment="0" applyProtection="0"/>
    <xf numFmtId="0" fontId="36" fillId="0" borderId="0" applyNumberFormat="0" applyFill="0" applyBorder="0" applyAlignment="0" applyProtection="0"/>
    <xf numFmtId="0" fontId="7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 fontId="1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1" fillId="0" borderId="0" applyNumberFormat="0" applyFill="0" applyBorder="0" applyAlignment="0" applyProtection="0"/>
    <xf numFmtId="0" fontId="36" fillId="0" borderId="0" applyNumberFormat="0" applyFill="0" applyBorder="0" applyAlignment="0" applyProtection="0"/>
    <xf numFmtId="0" fontId="71" fillId="0" borderId="0" applyNumberFormat="0" applyFill="0" applyBorder="0" applyAlignment="0" applyProtection="0"/>
    <xf numFmtId="0" fontId="36" fillId="0" borderId="0" applyNumberFormat="0" applyFill="0" applyBorder="0" applyAlignment="0" applyProtection="0"/>
    <xf numFmtId="0" fontId="7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8" fontId="11" fillId="0" borderId="15"/>
    <xf numFmtId="38" fontId="36" fillId="0" borderId="0"/>
    <xf numFmtId="38" fontId="36" fillId="0" borderId="0"/>
    <xf numFmtId="0" fontId="36" fillId="0" borderId="0">
      <alignment horizontal="center"/>
    </xf>
    <xf numFmtId="204" fontId="36" fillId="0" borderId="0">
      <alignment horizontal="center"/>
    </xf>
    <xf numFmtId="204" fontId="36" fillId="0" borderId="0">
      <alignment horizontal="center"/>
    </xf>
    <xf numFmtId="204" fontId="36" fillId="0" borderId="0">
      <alignment horizontal="center"/>
    </xf>
    <xf numFmtId="38" fontId="36" fillId="0" borderId="0"/>
    <xf numFmtId="0" fontId="36" fillId="0" borderId="0">
      <alignment horizontal="left"/>
    </xf>
    <xf numFmtId="205" fontId="36" fillId="0" borderId="0">
      <alignment horizontal="left"/>
    </xf>
    <xf numFmtId="205" fontId="36" fillId="0" borderId="0">
      <alignment horizontal="left"/>
    </xf>
    <xf numFmtId="206" fontId="36" fillId="0" borderId="0">
      <alignment horizontal="left"/>
    </xf>
    <xf numFmtId="0" fontId="36" fillId="0" borderId="0">
      <alignment horizontal="left"/>
    </xf>
    <xf numFmtId="207" fontId="36" fillId="0" borderId="0">
      <alignment horizontal="left"/>
    </xf>
    <xf numFmtId="207" fontId="36" fillId="0" borderId="0">
      <alignment horizontal="left"/>
    </xf>
    <xf numFmtId="208" fontId="36" fillId="0" borderId="0">
      <alignment horizontal="left"/>
    </xf>
    <xf numFmtId="1" fontId="11"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11"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11" fillId="0" borderId="0" applyAlignment="0"/>
    <xf numFmtId="1" fontId="36" fillId="0" borderId="0" applyAlignment="0"/>
    <xf numFmtId="1" fontId="36" fillId="0" borderId="0" applyAlignment="0"/>
    <xf numFmtId="1" fontId="36" fillId="0" borderId="0" applyAlignment="0"/>
    <xf numFmtId="1" fontId="11" fillId="0" borderId="0" applyAlignment="0"/>
    <xf numFmtId="1" fontId="36" fillId="0" borderId="0" applyAlignment="0"/>
    <xf numFmtId="1" fontId="11" fillId="0" borderId="0" applyAlignment="0"/>
    <xf numFmtId="1" fontId="36" fillId="0" borderId="0" applyAlignment="0"/>
    <xf numFmtId="1" fontId="11"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11" fillId="0" borderId="0" applyAlignment="0"/>
    <xf numFmtId="1" fontId="36" fillId="0" borderId="0" applyAlignment="0"/>
    <xf numFmtId="1" fontId="36" fillId="0" borderId="0" applyAlignment="0"/>
    <xf numFmtId="1" fontId="36" fillId="0" borderId="0" applyAlignment="0"/>
    <xf numFmtId="1" fontId="11" fillId="0" borderId="0" applyAlignment="0"/>
    <xf numFmtId="1" fontId="36" fillId="0" borderId="0" applyAlignment="0"/>
    <xf numFmtId="1" fontId="11" fillId="0" borderId="0" applyAlignment="0"/>
    <xf numFmtId="1" fontId="36" fillId="0" borderId="0" applyAlignment="0"/>
    <xf numFmtId="1" fontId="11" fillId="0" borderId="0" applyAlignment="0"/>
    <xf numFmtId="1" fontId="36" fillId="0" borderId="0" applyAlignment="0"/>
    <xf numFmtId="1" fontId="36" fillId="0" borderId="0" applyAlignment="0"/>
    <xf numFmtId="1" fontId="36" fillId="0" borderId="0" applyAlignment="0"/>
    <xf numFmtId="1" fontId="11"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11" fillId="0" borderId="0" applyAlignment="0"/>
    <xf numFmtId="1" fontId="36" fillId="0" borderId="0" applyAlignment="0"/>
    <xf numFmtId="1" fontId="36" fillId="0" borderId="0" applyAlignment="0"/>
    <xf numFmtId="1" fontId="36" fillId="0" borderId="0" applyAlignment="0"/>
    <xf numFmtId="1" fontId="11" fillId="0" borderId="0" applyAlignment="0"/>
    <xf numFmtId="1" fontId="36" fillId="0" borderId="0" applyAlignment="0"/>
    <xf numFmtId="1" fontId="11" fillId="0" borderId="0" applyAlignment="0"/>
    <xf numFmtId="1" fontId="36" fillId="0" borderId="0" applyAlignment="0"/>
    <xf numFmtId="1" fontId="11"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36" fillId="0" borderId="0" applyAlignment="0"/>
    <xf numFmtId="1" fontId="11" fillId="0" borderId="0" applyAlignment="0"/>
    <xf numFmtId="1" fontId="36" fillId="0" borderId="0" applyAlignment="0"/>
    <xf numFmtId="1" fontId="36" fillId="0" borderId="0" applyAlignment="0"/>
    <xf numFmtId="1" fontId="36" fillId="0" borderId="0" applyAlignment="0"/>
    <xf numFmtId="1" fontId="11" fillId="0" borderId="0" applyAlignment="0"/>
    <xf numFmtId="1" fontId="36" fillId="0" borderId="0" applyAlignment="0"/>
    <xf numFmtId="1" fontId="11" fillId="0" borderId="0" applyAlignment="0"/>
    <xf numFmtId="1" fontId="36" fillId="0" borderId="0" applyAlignment="0"/>
    <xf numFmtId="1" fontId="11" fillId="0" borderId="0" applyAlignment="0"/>
    <xf numFmtId="1" fontId="36" fillId="0" borderId="0" applyAlignment="0"/>
    <xf numFmtId="1" fontId="36" fillId="0" borderId="0" applyAlignment="0"/>
    <xf numFmtId="1" fontId="36" fillId="0" borderId="0" applyAlignment="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4" fontId="36" fillId="0" borderId="0"/>
    <xf numFmtId="174" fontId="36" fillId="0" borderId="0"/>
    <xf numFmtId="0" fontId="36" fillId="0" borderId="0"/>
    <xf numFmtId="0" fontId="36" fillId="0" borderId="0"/>
    <xf numFmtId="174" fontId="36" fillId="0" borderId="0"/>
    <xf numFmtId="174" fontId="41" fillId="0" borderId="0"/>
    <xf numFmtId="174" fontId="36" fillId="0" borderId="0"/>
    <xf numFmtId="174" fontId="36" fillId="0" borderId="0"/>
    <xf numFmtId="174" fontId="36" fillId="0" borderId="0"/>
    <xf numFmtId="174" fontId="41" fillId="0" borderId="0"/>
    <xf numFmtId="174" fontId="36" fillId="0" borderId="0"/>
    <xf numFmtId="174" fontId="41" fillId="0" borderId="0"/>
    <xf numFmtId="174" fontId="36" fillId="0" borderId="0"/>
    <xf numFmtId="174" fontId="41" fillId="0" borderId="0"/>
    <xf numFmtId="174" fontId="36" fillId="0" borderId="0"/>
    <xf numFmtId="174" fontId="36" fillId="0" borderId="0"/>
    <xf numFmtId="0" fontId="36" fillId="0" borderId="0"/>
    <xf numFmtId="174" fontId="36" fillId="0" borderId="0"/>
    <xf numFmtId="174" fontId="36" fillId="0" borderId="0"/>
    <xf numFmtId="174" fontId="36" fillId="0" borderId="0"/>
    <xf numFmtId="174" fontId="36" fillId="0" borderId="0"/>
    <xf numFmtId="174" fontId="36" fillId="0" borderId="0"/>
    <xf numFmtId="174" fontId="41" fillId="0" borderId="0"/>
    <xf numFmtId="174" fontId="36" fillId="0" borderId="0"/>
    <xf numFmtId="174" fontId="36" fillId="0" borderId="0"/>
    <xf numFmtId="174" fontId="36" fillId="0" borderId="0"/>
    <xf numFmtId="174" fontId="41" fillId="0" borderId="0"/>
    <xf numFmtId="174" fontId="36" fillId="0" borderId="0"/>
    <xf numFmtId="174" fontId="41" fillId="0" borderId="0"/>
    <xf numFmtId="174" fontId="36" fillId="0" borderId="0"/>
    <xf numFmtId="174" fontId="41" fillId="0" borderId="0"/>
    <xf numFmtId="174" fontId="36" fillId="0" borderId="0"/>
    <xf numFmtId="174" fontId="36" fillId="0" borderId="0"/>
    <xf numFmtId="174"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4" fontId="36" fillId="0" borderId="0"/>
    <xf numFmtId="174" fontId="36" fillId="0" borderId="0"/>
    <xf numFmtId="0" fontId="36" fillId="0" borderId="0"/>
    <xf numFmtId="0" fontId="36" fillId="0" borderId="0"/>
    <xf numFmtId="174" fontId="36" fillId="0" borderId="0"/>
    <xf numFmtId="174" fontId="41" fillId="0" borderId="0"/>
    <xf numFmtId="174" fontId="36" fillId="0" borderId="0"/>
    <xf numFmtId="174" fontId="36" fillId="0" borderId="0"/>
    <xf numFmtId="174" fontId="36" fillId="0" borderId="0"/>
    <xf numFmtId="174" fontId="41" fillId="0" borderId="0"/>
    <xf numFmtId="174" fontId="36" fillId="0" borderId="0"/>
    <xf numFmtId="174" fontId="41" fillId="0" borderId="0"/>
    <xf numFmtId="174" fontId="36" fillId="0" borderId="0"/>
    <xf numFmtId="174" fontId="41" fillId="0" borderId="0"/>
    <xf numFmtId="174" fontId="36" fillId="0" borderId="0"/>
    <xf numFmtId="174" fontId="36" fillId="0" borderId="0"/>
    <xf numFmtId="0" fontId="36" fillId="0" borderId="0"/>
    <xf numFmtId="174" fontId="36" fillId="0" borderId="0"/>
    <xf numFmtId="174" fontId="36" fillId="0" borderId="0"/>
    <xf numFmtId="174" fontId="36" fillId="0" borderId="0"/>
    <xf numFmtId="174" fontId="36" fillId="0" borderId="0"/>
    <xf numFmtId="174" fontId="36" fillId="0" borderId="0"/>
    <xf numFmtId="174" fontId="41" fillId="0" borderId="0"/>
    <xf numFmtId="174" fontId="36" fillId="0" borderId="0"/>
    <xf numFmtId="174" fontId="36" fillId="0" borderId="0"/>
    <xf numFmtId="174" fontId="36" fillId="0" borderId="0"/>
    <xf numFmtId="174" fontId="41" fillId="0" borderId="0"/>
    <xf numFmtId="174" fontId="36" fillId="0" borderId="0"/>
    <xf numFmtId="174" fontId="41" fillId="0" borderId="0"/>
    <xf numFmtId="174" fontId="36" fillId="0" borderId="0"/>
    <xf numFmtId="0" fontId="41" fillId="0" borderId="0"/>
    <xf numFmtId="0" fontId="41" fillId="0" borderId="0"/>
    <xf numFmtId="1" fontId="11" fillId="0" borderId="0" applyAlignment="0"/>
    <xf numFmtId="0" fontId="11" fillId="0" borderId="0" applyNumberFormat="0" applyFill="0" applyBorder="0" applyProtection="0"/>
    <xf numFmtId="0" fontId="4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Protection="0"/>
    <xf numFmtId="0" fontId="74" fillId="0" borderId="0" applyAlignment="0"/>
    <xf numFmtId="3" fontId="75" fillId="2" borderId="0">
      <alignment horizontal="left"/>
    </xf>
    <xf numFmtId="0" fontId="41" fillId="0" borderId="0"/>
    <xf numFmtId="0" fontId="52" fillId="4"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76"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76"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4"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133" fillId="5"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76"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76" fillId="8"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76"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76" fillId="11"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76"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76" fillId="14"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76"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76" fillId="4"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5"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133" fillId="16"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76"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76" fillId="6"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52" fillId="17"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33" fillId="18" borderId="0" applyNumberFormat="0" applyBorder="0" applyAlignment="0" applyProtection="0"/>
    <xf numFmtId="0" fontId="11" fillId="0" borderId="0" applyNumberFormat="0" applyFill="0" applyBorder="0" applyAlignment="0" applyProtection="0"/>
    <xf numFmtId="0" fontId="74" fillId="0" borderId="0">
      <alignment horizontal="right"/>
    </xf>
    <xf numFmtId="0" fontId="52" fillId="19"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76"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76" fillId="21"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19"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133" fillId="20"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76"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76"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8"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133" fillId="22"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76"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76" fillId="25"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76"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76" fillId="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2"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133" fillId="26"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76"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76" fillId="21"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19"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76"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76" fillId="17"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52"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41" fillId="0" borderId="0" applyBorder="0"/>
    <xf numFmtId="39" fontId="11" fillId="0" borderId="16"/>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9" fillId="21"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8" fillId="2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8" fillId="2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8" fillId="2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8" fillId="21" borderId="0" applyNumberFormat="0" applyBorder="0" applyAlignment="0" applyProtection="0"/>
    <xf numFmtId="0" fontId="34" fillId="31" borderId="0" applyNumberFormat="0" applyBorder="0" applyAlignment="0" applyProtection="0"/>
    <xf numFmtId="0" fontId="78" fillId="21" borderId="0" applyNumberFormat="0" applyBorder="0" applyAlignment="0" applyProtection="0"/>
    <xf numFmtId="0" fontId="34" fillId="31" borderId="0" applyNumberFormat="0" applyBorder="0" applyAlignment="0" applyProtection="0"/>
    <xf numFmtId="0" fontId="78" fillId="21" borderId="0" applyNumberFormat="0" applyBorder="0" applyAlignment="0" applyProtection="0"/>
    <xf numFmtId="0" fontId="34" fillId="31" borderId="0" applyNumberFormat="0" applyBorder="0" applyAlignment="0" applyProtection="0"/>
    <xf numFmtId="0" fontId="78" fillId="2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78" fillId="21" borderId="0" applyNumberFormat="0" applyBorder="0" applyAlignment="0" applyProtection="0"/>
    <xf numFmtId="0" fontId="34" fillId="31" borderId="0" applyNumberFormat="0" applyBorder="0" applyAlignment="0" applyProtection="0"/>
    <xf numFmtId="0" fontId="78" fillId="2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9" fillId="2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8" fillId="31"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9"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8"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8" fillId="32" borderId="0" applyNumberFormat="0" applyBorder="0" applyAlignment="0" applyProtection="0"/>
    <xf numFmtId="0" fontId="34" fillId="32" borderId="0" applyNumberFormat="0" applyBorder="0" applyAlignment="0" applyProtection="0"/>
    <xf numFmtId="0" fontId="78" fillId="32" borderId="0" applyNumberFormat="0" applyBorder="0" applyAlignment="0" applyProtection="0"/>
    <xf numFmtId="0" fontId="34" fillId="32" borderId="0" applyNumberFormat="0" applyBorder="0" applyAlignment="0" applyProtection="0"/>
    <xf numFmtId="0" fontId="78" fillId="32" borderId="0" applyNumberFormat="0" applyBorder="0" applyAlignment="0" applyProtection="0"/>
    <xf numFmtId="0" fontId="34" fillId="32" borderId="0" applyNumberFormat="0" applyBorder="0" applyAlignment="0" applyProtection="0"/>
    <xf numFmtId="0" fontId="78"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9"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8" fillId="32"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9" fillId="25"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8" fillId="25"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8" fillId="25"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8" fillId="25"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8" fillId="25" borderId="0" applyNumberFormat="0" applyBorder="0" applyAlignment="0" applyProtection="0"/>
    <xf numFmtId="0" fontId="34" fillId="33" borderId="0" applyNumberFormat="0" applyBorder="0" applyAlignment="0" applyProtection="0"/>
    <xf numFmtId="0" fontId="78" fillId="25" borderId="0" applyNumberFormat="0" applyBorder="0" applyAlignment="0" applyProtection="0"/>
    <xf numFmtId="0" fontId="34" fillId="33" borderId="0" applyNumberFormat="0" applyBorder="0" applyAlignment="0" applyProtection="0"/>
    <xf numFmtId="0" fontId="78" fillId="25" borderId="0" applyNumberFormat="0" applyBorder="0" applyAlignment="0" applyProtection="0"/>
    <xf numFmtId="0" fontId="34" fillId="33" borderId="0" applyNumberFormat="0" applyBorder="0" applyAlignment="0" applyProtection="0"/>
    <xf numFmtId="0" fontId="78" fillId="25"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78" fillId="25" borderId="0" applyNumberFormat="0" applyBorder="0" applyAlignment="0" applyProtection="0"/>
    <xf numFmtId="0" fontId="34" fillId="33" borderId="0" applyNumberFormat="0" applyBorder="0" applyAlignment="0" applyProtection="0"/>
    <xf numFmtId="0" fontId="78" fillId="25"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9" fillId="25"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8" fillId="3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9" fillId="2"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8" fillId="2"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8" fillId="2"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8" fillId="2"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8" fillId="2" borderId="0" applyNumberFormat="0" applyBorder="0" applyAlignment="0" applyProtection="0"/>
    <xf numFmtId="0" fontId="34" fillId="35" borderId="0" applyNumberFormat="0" applyBorder="0" applyAlignment="0" applyProtection="0"/>
    <xf numFmtId="0" fontId="78" fillId="2" borderId="0" applyNumberFormat="0" applyBorder="0" applyAlignment="0" applyProtection="0"/>
    <xf numFmtId="0" fontId="34" fillId="35" borderId="0" applyNumberFormat="0" applyBorder="0" applyAlignment="0" applyProtection="0"/>
    <xf numFmtId="0" fontId="78" fillId="2" borderId="0" applyNumberFormat="0" applyBorder="0" applyAlignment="0" applyProtection="0"/>
    <xf numFmtId="0" fontId="34" fillId="35" borderId="0" applyNumberFormat="0" applyBorder="0" applyAlignment="0" applyProtection="0"/>
    <xf numFmtId="0" fontId="78" fillId="2"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78" fillId="2" borderId="0" applyNumberFormat="0" applyBorder="0" applyAlignment="0" applyProtection="0"/>
    <xf numFmtId="0" fontId="34" fillId="35" borderId="0" applyNumberFormat="0" applyBorder="0" applyAlignment="0" applyProtection="0"/>
    <xf numFmtId="0" fontId="78" fillId="2"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9" fillId="2"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8" fillId="35"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9"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8"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8" fillId="37" borderId="0" applyNumberFormat="0" applyBorder="0" applyAlignment="0" applyProtection="0"/>
    <xf numFmtId="0" fontId="34" fillId="37" borderId="0" applyNumberFormat="0" applyBorder="0" applyAlignment="0" applyProtection="0"/>
    <xf numFmtId="0" fontId="78" fillId="37" borderId="0" applyNumberFormat="0" applyBorder="0" applyAlignment="0" applyProtection="0"/>
    <xf numFmtId="0" fontId="34" fillId="37" borderId="0" applyNumberFormat="0" applyBorder="0" applyAlignment="0" applyProtection="0"/>
    <xf numFmtId="0" fontId="78" fillId="37" borderId="0" applyNumberFormat="0" applyBorder="0" applyAlignment="0" applyProtection="0"/>
    <xf numFmtId="0" fontId="34" fillId="37" borderId="0" applyNumberFormat="0" applyBorder="0" applyAlignment="0" applyProtection="0"/>
    <xf numFmtId="0" fontId="78"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9"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8" fillId="37"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9" fillId="17"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8" fillId="1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8" fillId="1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8" fillId="17"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cellStyleXfs>
  <cellXfs count="951">
    <xf numFmtId="0" fontId="0" fillId="0" borderId="0" xfId="0"/>
    <xf numFmtId="0" fontId="4" fillId="0" borderId="0" xfId="7" applyFont="1"/>
    <xf numFmtId="0" fontId="4" fillId="40" borderId="0" xfId="7" applyFont="1" applyFill="1"/>
    <xf numFmtId="0" fontId="4" fillId="41" borderId="0" xfId="7" applyFont="1" applyFill="1"/>
    <xf numFmtId="0" fontId="5" fillId="42" borderId="0" xfId="8" applyFont="1" applyFill="1" applyAlignment="1">
      <alignment horizontal="center"/>
    </xf>
    <xf numFmtId="0" fontId="6" fillId="42" borderId="0" xfId="8" applyFont="1" applyFill="1"/>
    <xf numFmtId="0" fontId="4" fillId="24" borderId="0" xfId="7" applyFont="1" applyFill="1"/>
    <xf numFmtId="0" fontId="7" fillId="42" borderId="0" xfId="8" applyFont="1" applyFill="1" applyAlignment="1">
      <alignment horizontal="center"/>
    </xf>
    <xf numFmtId="0" fontId="7" fillId="42" borderId="0" xfId="8" applyFont="1" applyFill="1"/>
    <xf numFmtId="0" fontId="4" fillId="40" borderId="2" xfId="7" applyFont="1" applyFill="1" applyBorder="1"/>
    <xf numFmtId="0" fontId="8" fillId="42" borderId="17" xfId="8" applyFont="1" applyFill="1" applyBorder="1" applyAlignment="1">
      <alignment horizontal="center" vertical="center"/>
    </xf>
    <xf numFmtId="0" fontId="9" fillId="41" borderId="0" xfId="7" applyFont="1" applyFill="1"/>
    <xf numFmtId="0" fontId="9" fillId="24" borderId="0" xfId="7" applyFont="1" applyFill="1"/>
    <xf numFmtId="0" fontId="4" fillId="0" borderId="18" xfId="7" applyFont="1" applyBorder="1"/>
    <xf numFmtId="0" fontId="4" fillId="40" borderId="19" xfId="7" applyFont="1" applyFill="1" applyBorder="1"/>
    <xf numFmtId="0" fontId="10" fillId="40" borderId="16" xfId="7" applyFont="1" applyFill="1" applyBorder="1" applyAlignment="1">
      <alignment horizontal="center"/>
    </xf>
    <xf numFmtId="167" fontId="11" fillId="43" borderId="10" xfId="7" applyNumberFormat="1" applyFont="1" applyFill="1" applyBorder="1" applyAlignment="1" applyProtection="1">
      <alignment horizontal="center"/>
      <protection locked="0"/>
    </xf>
    <xf numFmtId="0" fontId="11" fillId="43" borderId="10" xfId="7" applyFont="1" applyFill="1" applyBorder="1" applyAlignment="1" applyProtection="1">
      <alignment horizontal="center"/>
      <protection locked="0"/>
    </xf>
    <xf numFmtId="0" fontId="11" fillId="43" borderId="10" xfId="7" applyFont="1" applyFill="1" applyBorder="1" applyAlignment="1">
      <alignment horizontal="center"/>
    </xf>
    <xf numFmtId="0" fontId="8" fillId="42" borderId="9" xfId="7" applyFont="1" applyFill="1" applyBorder="1" applyAlignment="1">
      <alignment horizontal="center"/>
    </xf>
    <xf numFmtId="0" fontId="4" fillId="41" borderId="16" xfId="7" applyFont="1" applyFill="1" applyBorder="1"/>
    <xf numFmtId="0" fontId="4" fillId="41" borderId="0" xfId="7" applyFont="1" applyFill="1" applyAlignment="1">
      <alignment horizontal="left"/>
    </xf>
    <xf numFmtId="0" fontId="4" fillId="41" borderId="20" xfId="7" applyFont="1" applyFill="1" applyBorder="1"/>
    <xf numFmtId="0" fontId="2" fillId="5" borderId="10" xfId="7" applyFont="1" applyFill="1" applyBorder="1"/>
    <xf numFmtId="0" fontId="2" fillId="5" borderId="10" xfId="7" applyFont="1" applyFill="1" applyBorder="1" applyAlignment="1">
      <alignment horizontal="left"/>
    </xf>
    <xf numFmtId="0" fontId="2" fillId="5" borderId="10" xfId="7" applyFont="1" applyFill="1" applyBorder="1" applyAlignment="1">
      <alignment wrapText="1"/>
    </xf>
    <xf numFmtId="0" fontId="4" fillId="41" borderId="0" xfId="7" applyFont="1" applyFill="1" applyAlignment="1">
      <alignment vertical="top" wrapText="1"/>
    </xf>
    <xf numFmtId="0" fontId="4" fillId="40" borderId="16" xfId="7" applyFont="1" applyFill="1" applyBorder="1" applyProtection="1">
      <protection locked="0"/>
    </xf>
    <xf numFmtId="0" fontId="4" fillId="40" borderId="0" xfId="7" applyFont="1" applyFill="1" applyProtection="1">
      <protection locked="0"/>
    </xf>
    <xf numFmtId="0" fontId="4" fillId="40" borderId="0" xfId="7" applyFont="1" applyFill="1" applyAlignment="1" applyProtection="1">
      <alignment wrapText="1"/>
      <protection locked="0"/>
    </xf>
    <xf numFmtId="0" fontId="4" fillId="41" borderId="0" xfId="7" applyFont="1" applyFill="1" applyProtection="1">
      <protection locked="0"/>
    </xf>
    <xf numFmtId="0" fontId="8" fillId="42" borderId="10" xfId="8" applyFont="1" applyFill="1" applyBorder="1" applyAlignment="1">
      <alignment horizontal="center" vertical="center"/>
    </xf>
    <xf numFmtId="0" fontId="6" fillId="40" borderId="0" xfId="8" applyFont="1" applyFill="1" applyAlignment="1">
      <alignment vertical="center"/>
    </xf>
    <xf numFmtId="0" fontId="2" fillId="5" borderId="10" xfId="7" applyFont="1" applyFill="1" applyBorder="1" applyProtection="1">
      <protection locked="0"/>
    </xf>
    <xf numFmtId="0" fontId="12" fillId="40" borderId="0" xfId="8" applyFont="1" applyFill="1" applyAlignment="1">
      <alignment vertical="center"/>
    </xf>
    <xf numFmtId="0" fontId="2" fillId="5" borderId="10" xfId="7" applyFont="1" applyFill="1" applyBorder="1" applyAlignment="1" applyProtection="1">
      <alignment horizontal="left"/>
      <protection locked="0"/>
    </xf>
    <xf numFmtId="0" fontId="4" fillId="41" borderId="0" xfId="7" quotePrefix="1" applyFont="1" applyFill="1"/>
    <xf numFmtId="0" fontId="4" fillId="41" borderId="0" xfId="7" applyFont="1" applyFill="1" applyAlignment="1">
      <alignment horizontal="center"/>
    </xf>
    <xf numFmtId="0" fontId="4" fillId="0" borderId="16" xfId="7" applyFont="1" applyBorder="1" applyProtection="1">
      <protection locked="0"/>
    </xf>
    <xf numFmtId="0" fontId="4" fillId="0" borderId="0" xfId="7" applyFont="1" applyProtection="1">
      <protection locked="0"/>
    </xf>
    <xf numFmtId="0" fontId="14" fillId="0" borderId="0" xfId="0" applyFont="1"/>
    <xf numFmtId="0" fontId="15" fillId="0" borderId="0" xfId="0" applyFont="1"/>
    <xf numFmtId="0" fontId="16" fillId="44" borderId="0" xfId="6" applyFont="1" applyFill="1"/>
    <xf numFmtId="0" fontId="15" fillId="0" borderId="0" xfId="0" applyNumberFormat="1" applyFont="1"/>
    <xf numFmtId="0" fontId="15" fillId="0" borderId="0" xfId="0" applyFont="1" applyAlignment="1">
      <alignment wrapText="1"/>
    </xf>
    <xf numFmtId="0" fontId="17" fillId="0" borderId="0" xfId="0" applyFont="1" applyFill="1" applyAlignment="1">
      <alignment horizontal="left" wrapText="1"/>
    </xf>
    <xf numFmtId="0" fontId="18" fillId="0" borderId="0" xfId="0" applyNumberFormat="1" applyFont="1" applyFill="1" applyAlignment="1">
      <alignment horizontal="center"/>
    </xf>
    <xf numFmtId="0" fontId="17" fillId="0" borderId="0" xfId="0" applyFont="1" applyAlignment="1">
      <alignment horizontal="center"/>
    </xf>
    <xf numFmtId="0" fontId="19" fillId="0" borderId="0" xfId="0" applyFont="1" applyFill="1" applyAlignment="1">
      <alignment horizontal="left" wrapText="1"/>
    </xf>
    <xf numFmtId="0" fontId="19" fillId="0" borderId="0" xfId="0" applyNumberFormat="1" applyFont="1" applyFill="1" applyAlignment="1">
      <alignment horizontal="left"/>
    </xf>
    <xf numFmtId="164" fontId="19" fillId="0" borderId="0" xfId="0" applyNumberFormat="1" applyFont="1" applyFill="1" applyAlignment="1">
      <alignment horizontal="right"/>
    </xf>
    <xf numFmtId="0" fontId="2" fillId="0" borderId="0" xfId="0" applyFont="1" applyAlignment="1"/>
    <xf numFmtId="0" fontId="2" fillId="0" borderId="0" xfId="0" applyFont="1" applyFill="1" applyAlignment="1">
      <alignment horizontal="left" wrapText="1"/>
    </xf>
    <xf numFmtId="0" fontId="20" fillId="0" borderId="0" xfId="0" applyNumberFormat="1" applyFont="1" applyFill="1" applyAlignment="1">
      <alignment horizontal="left"/>
    </xf>
    <xf numFmtId="164" fontId="20" fillId="0" borderId="0" xfId="0" applyNumberFormat="1" applyFont="1" applyFill="1" applyAlignment="1">
      <alignment horizontal="right"/>
    </xf>
    <xf numFmtId="0" fontId="2" fillId="0" borderId="0" xfId="0" applyFont="1" applyFill="1" applyAlignment="1">
      <alignment horizontal="left" wrapText="1" indent="1"/>
    </xf>
    <xf numFmtId="0" fontId="2" fillId="0" borderId="0" xfId="0" applyNumberFormat="1" applyFont="1" applyFill="1" applyAlignment="1">
      <alignment horizontal="left"/>
    </xf>
    <xf numFmtId="0" fontId="2" fillId="0" borderId="21" xfId="0" applyNumberFormat="1" applyFont="1" applyFill="1" applyBorder="1" applyAlignment="1">
      <alignment horizontal="left"/>
    </xf>
    <xf numFmtId="164" fontId="2" fillId="0" borderId="21" xfId="0" applyNumberFormat="1" applyFont="1" applyFill="1" applyBorder="1" applyAlignment="1">
      <alignment horizontal="right"/>
    </xf>
    <xf numFmtId="0" fontId="20" fillId="0" borderId="21" xfId="0" applyNumberFormat="1" applyFont="1" applyFill="1" applyBorder="1" applyAlignment="1">
      <alignment horizontal="left"/>
    </xf>
    <xf numFmtId="164" fontId="20" fillId="0" borderId="21" xfId="0" applyNumberFormat="1" applyFont="1" applyFill="1" applyBorder="1" applyAlignment="1">
      <alignment horizontal="right"/>
    </xf>
    <xf numFmtId="164" fontId="2" fillId="0" borderId="0" xfId="0" applyNumberFormat="1" applyFont="1" applyFill="1" applyAlignment="1">
      <alignment horizontal="right"/>
    </xf>
    <xf numFmtId="0" fontId="2" fillId="0" borderId="0" xfId="0" applyFont="1" applyFill="1" applyAlignment="1">
      <alignment wrapText="1"/>
    </xf>
    <xf numFmtId="0" fontId="18" fillId="0" borderId="1" xfId="0" applyFont="1" applyFill="1" applyBorder="1" applyAlignment="1">
      <alignment horizontal="left" wrapText="1"/>
    </xf>
    <xf numFmtId="0" fontId="18" fillId="0" borderId="1" xfId="0" applyFont="1" applyFill="1" applyBorder="1" applyAlignment="1">
      <alignment horizontal="center"/>
    </xf>
    <xf numFmtId="0" fontId="2" fillId="0" borderId="0" xfId="0" applyNumberFormat="1" applyFont="1" applyFill="1" applyAlignment="1">
      <alignment horizontal="right"/>
    </xf>
    <xf numFmtId="0" fontId="2" fillId="0" borderId="0" xfId="0" applyNumberFormat="1" applyFont="1" applyFill="1" applyAlignment="1"/>
    <xf numFmtId="0" fontId="15" fillId="0" borderId="0" xfId="0" applyNumberFormat="1" applyFont="1" applyAlignment="1">
      <alignment horizontal="left"/>
    </xf>
    <xf numFmtId="0" fontId="18" fillId="0" borderId="0" xfId="0" applyFont="1" applyFill="1" applyAlignment="1">
      <alignment horizontal="left" wrapText="1"/>
    </xf>
    <xf numFmtId="0" fontId="21" fillId="0" borderId="0" xfId="0" applyNumberFormat="1" applyFont="1" applyFill="1" applyAlignment="1">
      <alignment horizontal="left"/>
    </xf>
    <xf numFmtId="0" fontId="21" fillId="0" borderId="0" xfId="0" applyNumberFormat="1" applyFont="1" applyFill="1" applyAlignment="1">
      <alignment horizontal="center"/>
    </xf>
    <xf numFmtId="0" fontId="22" fillId="0" borderId="0" xfId="0" applyFont="1" applyFill="1" applyAlignment="1">
      <alignment horizontal="center" wrapText="1"/>
    </xf>
    <xf numFmtId="0" fontId="21" fillId="0" borderId="0" xfId="0" applyNumberFormat="1" applyFont="1" applyFill="1" applyBorder="1" applyAlignment="1">
      <alignment horizontal="center"/>
    </xf>
    <xf numFmtId="0" fontId="23" fillId="0" borderId="0" xfId="0" applyFont="1" applyFill="1" applyAlignment="1">
      <alignment horizontal="left" wrapText="1"/>
    </xf>
    <xf numFmtId="0" fontId="24" fillId="0" borderId="0" xfId="0" applyNumberFormat="1" applyFont="1" applyFill="1" applyAlignment="1">
      <alignment horizontal="left"/>
    </xf>
    <xf numFmtId="164" fontId="24" fillId="0" borderId="0" xfId="0" applyNumberFormat="1" applyFont="1" applyFill="1" applyAlignment="1">
      <alignment horizontal="right"/>
    </xf>
    <xf numFmtId="0" fontId="23" fillId="0" borderId="0" xfId="0" applyNumberFormat="1" applyFont="1" applyFill="1" applyAlignment="1">
      <alignment horizontal="left"/>
    </xf>
    <xf numFmtId="164" fontId="23" fillId="0" borderId="0" xfId="0" applyNumberFormat="1" applyFont="1" applyFill="1" applyAlignment="1">
      <alignment horizontal="right"/>
    </xf>
    <xf numFmtId="0" fontId="22" fillId="0" borderId="0" xfId="0" applyFont="1" applyFill="1" applyAlignment="1">
      <alignment horizontal="left" wrapText="1" indent="1"/>
    </xf>
    <xf numFmtId="0" fontId="24" fillId="0" borderId="21" xfId="0" applyNumberFormat="1" applyFont="1" applyFill="1" applyBorder="1" applyAlignment="1">
      <alignment horizontal="left"/>
    </xf>
    <xf numFmtId="164" fontId="24" fillId="0" borderId="21" xfId="0" applyNumberFormat="1" applyFont="1" applyFill="1" applyBorder="1" applyAlignment="1">
      <alignment horizontal="right"/>
    </xf>
    <xf numFmtId="0" fontId="22" fillId="0" borderId="0" xfId="0" applyFont="1" applyFill="1" applyAlignment="1">
      <alignment horizontal="left" wrapText="1"/>
    </xf>
    <xf numFmtId="0" fontId="24" fillId="0" borderId="0" xfId="0" applyFont="1" applyFill="1" applyAlignment="1">
      <alignment horizontal="right"/>
    </xf>
    <xf numFmtId="0" fontId="24" fillId="0" borderId="4" xfId="0" applyNumberFormat="1" applyFont="1" applyFill="1" applyBorder="1" applyAlignment="1">
      <alignment horizontal="left"/>
    </xf>
    <xf numFmtId="164" fontId="24" fillId="0" borderId="4" xfId="0" applyNumberFormat="1" applyFont="1" applyFill="1" applyBorder="1" applyAlignment="1">
      <alignment horizontal="right"/>
    </xf>
    <xf numFmtId="0" fontId="23" fillId="0" borderId="0" xfId="0" applyFont="1" applyFill="1" applyAlignment="1">
      <alignment horizontal="right"/>
    </xf>
    <xf numFmtId="0" fontId="23" fillId="0" borderId="1" xfId="0" applyNumberFormat="1" applyFont="1" applyFill="1" applyBorder="1" applyAlignment="1">
      <alignment horizontal="left"/>
    </xf>
    <xf numFmtId="164" fontId="23" fillId="0" borderId="1" xfId="0" applyNumberFormat="1" applyFont="1" applyFill="1" applyBorder="1" applyAlignment="1">
      <alignment horizontal="right"/>
    </xf>
    <xf numFmtId="0" fontId="17" fillId="0" borderId="0" xfId="0" applyNumberFormat="1" applyFont="1" applyFill="1" applyAlignment="1">
      <alignment horizontal="left"/>
    </xf>
    <xf numFmtId="0" fontId="17" fillId="0" borderId="3" xfId="0" applyNumberFormat="1" applyFont="1" applyFill="1" applyBorder="1" applyAlignment="1">
      <alignment horizontal="left"/>
    </xf>
    <xf numFmtId="0" fontId="18" fillId="0" borderId="0" xfId="0" applyNumberFormat="1" applyFont="1" applyFill="1" applyAlignment="1">
      <alignment horizontal="center"/>
    </xf>
    <xf numFmtId="0" fontId="18" fillId="0" borderId="0" xfId="0" applyNumberFormat="1" applyFont="1" applyFill="1" applyAlignment="1">
      <alignment horizontal="left"/>
    </xf>
    <xf numFmtId="0" fontId="21" fillId="0" borderId="0" xfId="0" applyFont="1" applyFill="1" applyAlignment="1">
      <alignment horizontal="left" wrapText="1"/>
    </xf>
    <xf numFmtId="0" fontId="26" fillId="0" borderId="3" xfId="0" applyNumberFormat="1" applyFont="1" applyFill="1" applyBorder="1" applyAlignment="1">
      <alignment horizontal="left"/>
    </xf>
    <xf numFmtId="0" fontId="19" fillId="0" borderId="0" xfId="0" applyFont="1" applyFill="1" applyAlignment="1">
      <alignment wrapText="1"/>
    </xf>
    <xf numFmtId="0" fontId="19" fillId="0" borderId="0" xfId="0" applyFont="1" applyFill="1" applyAlignment="1">
      <alignment horizontal="center"/>
    </xf>
    <xf numFmtId="0" fontId="20" fillId="0" borderId="3" xfId="0" applyNumberFormat="1" applyFont="1" applyFill="1" applyBorder="1" applyAlignment="1">
      <alignment horizontal="left"/>
    </xf>
    <xf numFmtId="0" fontId="27" fillId="0" borderId="0" xfId="0" applyNumberFormat="1" applyFont="1" applyFill="1" applyAlignment="1">
      <alignment horizontal="left"/>
    </xf>
    <xf numFmtId="0" fontId="27" fillId="0" borderId="0" xfId="0" applyFont="1" applyFill="1" applyAlignment="1">
      <alignment horizontal="center"/>
    </xf>
    <xf numFmtId="0" fontId="2" fillId="0" borderId="1" xfId="0" applyNumberFormat="1" applyFont="1" applyFill="1" applyBorder="1" applyAlignment="1">
      <alignment horizontal="left"/>
    </xf>
    <xf numFmtId="0" fontId="19" fillId="0" borderId="0" xfId="0" applyFont="1" applyFill="1" applyAlignment="1">
      <alignment horizontal="left" wrapText="1" indent="2"/>
    </xf>
    <xf numFmtId="164" fontId="27" fillId="0" borderId="0" xfId="0" applyNumberFormat="1" applyFont="1" applyFill="1" applyAlignment="1">
      <alignment horizontal="right"/>
    </xf>
    <xf numFmtId="0" fontId="27" fillId="0" borderId="4" xfId="0" applyNumberFormat="1" applyFont="1" applyFill="1" applyBorder="1" applyAlignment="1">
      <alignment horizontal="left"/>
    </xf>
    <xf numFmtId="164" fontId="27" fillId="0" borderId="4" xfId="0" applyNumberFormat="1" applyFont="1" applyFill="1" applyBorder="1" applyAlignment="1">
      <alignment horizontal="right"/>
    </xf>
    <xf numFmtId="0" fontId="20" fillId="0" borderId="0" xfId="0" applyFont="1" applyFill="1" applyAlignment="1">
      <alignment wrapText="1"/>
    </xf>
    <xf numFmtId="0" fontId="20" fillId="0" borderId="0" xfId="0" applyFont="1" applyFill="1" applyAlignment="1"/>
    <xf numFmtId="0" fontId="20" fillId="0" borderId="4" xfId="0" applyNumberFormat="1" applyFont="1" applyFill="1" applyBorder="1" applyAlignment="1">
      <alignment horizontal="left"/>
    </xf>
    <xf numFmtId="164" fontId="20" fillId="0" borderId="4" xfId="0" applyNumberFormat="1" applyFont="1" applyFill="1" applyBorder="1" applyAlignment="1">
      <alignment horizontal="right"/>
    </xf>
    <xf numFmtId="0" fontId="27" fillId="0" borderId="21" xfId="0" applyNumberFormat="1" applyFont="1" applyFill="1" applyBorder="1" applyAlignment="1">
      <alignment horizontal="left"/>
    </xf>
    <xf numFmtId="164" fontId="27" fillId="0" borderId="21" xfId="0" applyNumberFormat="1" applyFont="1" applyFill="1" applyBorder="1" applyAlignment="1">
      <alignment horizontal="right"/>
    </xf>
    <xf numFmtId="165" fontId="20" fillId="0" borderId="0" xfId="0" applyNumberFormat="1" applyFont="1" applyFill="1" applyAlignment="1">
      <alignment horizontal="right"/>
    </xf>
    <xf numFmtId="0" fontId="18" fillId="0" borderId="22" xfId="0" applyNumberFormat="1" applyFont="1" applyFill="1" applyBorder="1" applyAlignment="1">
      <alignment horizontal="left"/>
    </xf>
    <xf numFmtId="0" fontId="18" fillId="0" borderId="22" xfId="0" applyNumberFormat="1" applyFont="1" applyFill="1" applyBorder="1" applyAlignment="1">
      <alignment horizontal="center"/>
    </xf>
    <xf numFmtId="164" fontId="27" fillId="0" borderId="22" xfId="0" applyNumberFormat="1" applyFont="1" applyFill="1" applyBorder="1" applyAlignment="1">
      <alignment horizontal="right"/>
    </xf>
    <xf numFmtId="0" fontId="15" fillId="0" borderId="0" xfId="0" applyFont="1" applyAlignment="1"/>
    <xf numFmtId="164" fontId="2" fillId="0" borderId="22" xfId="0" applyNumberFormat="1" applyFont="1" applyFill="1" applyBorder="1" applyAlignment="1">
      <alignment horizontal="right"/>
    </xf>
    <xf numFmtId="0" fontId="17" fillId="0" borderId="0" xfId="0" applyFont="1" applyFill="1" applyAlignment="1">
      <alignment horizontal="center"/>
    </xf>
    <xf numFmtId="0" fontId="17" fillId="0" borderId="0" xfId="0" applyNumberFormat="1" applyFont="1" applyFill="1" applyAlignment="1">
      <alignment horizontal="center"/>
    </xf>
    <xf numFmtId="0" fontId="15" fillId="0" borderId="0" xfId="0" applyFont="1" applyBorder="1"/>
    <xf numFmtId="0" fontId="18" fillId="0" borderId="0" xfId="0" applyFont="1" applyFill="1" applyAlignment="1">
      <alignment wrapText="1"/>
    </xf>
    <xf numFmtId="0" fontId="17" fillId="0" borderId="0" xfId="0" applyFont="1" applyAlignment="1"/>
    <xf numFmtId="0" fontId="22" fillId="0" borderId="0" xfId="0" applyNumberFormat="1" applyFont="1" applyFill="1" applyAlignment="1">
      <alignment horizontal="left"/>
    </xf>
    <xf numFmtId="0" fontId="26" fillId="0" borderId="0" xfId="0" applyNumberFormat="1" applyFont="1" applyFill="1" applyAlignment="1">
      <alignment horizontal="center"/>
    </xf>
    <xf numFmtId="0" fontId="20" fillId="0" borderId="22" xfId="0" applyNumberFormat="1" applyFont="1" applyFill="1" applyBorder="1" applyAlignment="1">
      <alignment horizontal="right"/>
    </xf>
    <xf numFmtId="0" fontId="2" fillId="0" borderId="22" xfId="0" applyNumberFormat="1" applyFont="1" applyFill="1" applyBorder="1" applyAlignment="1">
      <alignment horizontal="right"/>
    </xf>
    <xf numFmtId="0" fontId="17" fillId="0" borderId="0" xfId="0" applyNumberFormat="1" applyFont="1" applyFill="1" applyAlignment="1"/>
    <xf numFmtId="0" fontId="18" fillId="0" borderId="0" xfId="0" applyNumberFormat="1" applyFont="1" applyFill="1" applyBorder="1" applyAlignment="1">
      <alignment horizontal="center"/>
    </xf>
    <xf numFmtId="0" fontId="17" fillId="0" borderId="0" xfId="0" applyFont="1" applyFill="1" applyAlignment="1">
      <alignment horizontal="left" vertical="center" wrapText="1"/>
    </xf>
    <xf numFmtId="0" fontId="17" fillId="0" borderId="0" xfId="0" applyNumberFormat="1" applyFont="1" applyFill="1" applyAlignment="1">
      <alignment horizontal="left" vertical="center"/>
    </xf>
    <xf numFmtId="0" fontId="17" fillId="0" borderId="22" xfId="0" applyNumberFormat="1" applyFont="1" applyFill="1" applyBorder="1" applyAlignment="1">
      <alignment horizontal="left" vertical="center"/>
    </xf>
    <xf numFmtId="0" fontId="17" fillId="0" borderId="3" xfId="0" applyNumberFormat="1" applyFont="1" applyFill="1" applyBorder="1" applyAlignment="1">
      <alignment horizontal="left" vertical="center"/>
    </xf>
    <xf numFmtId="0" fontId="17" fillId="0" borderId="0" xfId="0" applyNumberFormat="1" applyFont="1" applyFill="1" applyAlignment="1">
      <alignment horizontal="center" vertical="center"/>
    </xf>
    <xf numFmtId="0" fontId="17" fillId="0" borderId="0" xfId="0" applyFont="1" applyAlignment="1">
      <alignment horizontal="center" vertical="center"/>
    </xf>
    <xf numFmtId="0" fontId="2" fillId="0" borderId="0" xfId="0" applyFont="1" applyFill="1" applyAlignment="1">
      <alignment horizontal="left" vertical="center" wrapText="1"/>
    </xf>
    <xf numFmtId="0" fontId="2" fillId="0" borderId="0" xfId="0" applyNumberFormat="1" applyFont="1" applyFill="1" applyAlignment="1">
      <alignment horizontal="left" vertical="center"/>
    </xf>
    <xf numFmtId="0" fontId="19" fillId="0" borderId="0" xfId="0" applyNumberFormat="1" applyFont="1" applyFill="1" applyBorder="1" applyAlignment="1">
      <alignment horizontal="center"/>
    </xf>
    <xf numFmtId="0" fontId="2" fillId="0" borderId="22"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0" borderId="0" xfId="0" applyNumberFormat="1"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left" vertical="center" wrapText="1" indent="1"/>
    </xf>
    <xf numFmtId="164" fontId="2" fillId="0" borderId="22" xfId="0" applyNumberFormat="1" applyFont="1" applyFill="1" applyBorder="1" applyAlignment="1">
      <alignment horizontal="right" vertical="center"/>
    </xf>
    <xf numFmtId="0" fontId="2" fillId="0" borderId="23" xfId="0" applyNumberFormat="1" applyFont="1" applyFill="1" applyBorder="1" applyAlignment="1">
      <alignment horizontal="left"/>
    </xf>
    <xf numFmtId="166" fontId="2" fillId="0" borderId="0" xfId="0" applyNumberFormat="1" applyFont="1" applyFill="1" applyAlignment="1">
      <alignment horizontal="right" vertical="center"/>
    </xf>
    <xf numFmtId="0" fontId="2" fillId="0" borderId="0" xfId="0" applyFont="1" applyAlignment="1">
      <alignment vertical="center"/>
    </xf>
    <xf numFmtId="164" fontId="2" fillId="0" borderId="0" xfId="0" applyNumberFormat="1" applyFont="1" applyFill="1" applyAlignment="1">
      <alignment horizontal="right" vertical="center"/>
    </xf>
    <xf numFmtId="0" fontId="2" fillId="0" borderId="1" xfId="0" applyNumberFormat="1" applyFont="1" applyFill="1" applyBorder="1" applyAlignment="1">
      <alignment horizontal="left" vertical="center"/>
    </xf>
    <xf numFmtId="164" fontId="2" fillId="0" borderId="1"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2" fillId="0" borderId="21" xfId="0" applyNumberFormat="1" applyFont="1" applyFill="1" applyBorder="1" applyAlignment="1">
      <alignment horizontal="left" vertical="center"/>
    </xf>
    <xf numFmtId="164" fontId="2" fillId="0" borderId="21" xfId="0" applyNumberFormat="1" applyFont="1" applyFill="1" applyBorder="1" applyAlignment="1">
      <alignment horizontal="right" vertical="center"/>
    </xf>
    <xf numFmtId="0" fontId="18" fillId="0" borderId="0" xfId="0" applyNumberFormat="1" applyFont="1" applyFill="1" applyAlignment="1"/>
    <xf numFmtId="0" fontId="28" fillId="0" borderId="0" xfId="0" applyFont="1" applyAlignment="1">
      <alignment horizontal="center"/>
    </xf>
    <xf numFmtId="0" fontId="18" fillId="0" borderId="0" xfId="0" applyFont="1" applyFill="1" applyAlignment="1">
      <alignment horizontal="center"/>
    </xf>
    <xf numFmtId="0" fontId="18" fillId="0" borderId="0" xfId="0" applyFont="1" applyFill="1" applyBorder="1" applyAlignment="1">
      <alignment horizontal="center"/>
    </xf>
    <xf numFmtId="0" fontId="18" fillId="0" borderId="0" xfId="0" applyNumberFormat="1" applyFont="1" applyFill="1" applyBorder="1" applyAlignment="1">
      <alignment horizontal="left"/>
    </xf>
    <xf numFmtId="164" fontId="17" fillId="0" borderId="0" xfId="0" applyNumberFormat="1" applyFont="1" applyFill="1" applyAlignment="1">
      <alignment horizontal="center"/>
    </xf>
    <xf numFmtId="164" fontId="17" fillId="0" borderId="0" xfId="0" applyNumberFormat="1" applyFont="1" applyFill="1" applyAlignment="1">
      <alignment horizontal="right"/>
    </xf>
    <xf numFmtId="0" fontId="17" fillId="0" borderId="1" xfId="0" applyNumberFormat="1" applyFont="1" applyFill="1" applyBorder="1" applyAlignment="1">
      <alignment horizontal="left"/>
    </xf>
    <xf numFmtId="164" fontId="17" fillId="0" borderId="1" xfId="0" applyNumberFormat="1" applyFont="1" applyFill="1" applyBorder="1" applyAlignment="1">
      <alignment horizontal="right"/>
    </xf>
    <xf numFmtId="0" fontId="17" fillId="0" borderId="0" xfId="0" applyFont="1" applyFill="1" applyAlignment="1">
      <alignment wrapText="1"/>
    </xf>
    <xf numFmtId="0" fontId="17" fillId="0" borderId="0" xfId="0" applyFont="1" applyFill="1" applyAlignment="1"/>
    <xf numFmtId="0" fontId="17" fillId="0" borderId="23" xfId="0" applyNumberFormat="1" applyFont="1" applyFill="1" applyBorder="1" applyAlignment="1">
      <alignment horizontal="left"/>
    </xf>
    <xf numFmtId="164" fontId="17" fillId="0" borderId="23" xfId="0" applyNumberFormat="1" applyFont="1" applyFill="1" applyBorder="1" applyAlignment="1">
      <alignment horizontal="right"/>
    </xf>
    <xf numFmtId="0" fontId="18" fillId="0" borderId="1" xfId="0" applyFont="1" applyFill="1" applyBorder="1" applyAlignment="1">
      <alignment horizontal="center" vertical="center" wrapText="1"/>
    </xf>
    <xf numFmtId="0" fontId="19" fillId="0" borderId="0" xfId="0" applyNumberFormat="1" applyFont="1" applyFill="1" applyAlignment="1">
      <alignment horizontal="center" vertical="center"/>
    </xf>
    <xf numFmtId="0" fontId="28" fillId="0" borderId="0" xfId="0" applyFont="1" applyAlignment="1">
      <alignment horizontal="center" vertical="center"/>
    </xf>
    <xf numFmtId="0" fontId="15" fillId="0" borderId="0" xfId="0" applyFont="1" applyAlignment="1">
      <alignment vertical="center"/>
    </xf>
    <xf numFmtId="0" fontId="18" fillId="0" borderId="22" xfId="0" applyNumberFormat="1" applyFont="1" applyFill="1" applyBorder="1" applyAlignment="1">
      <alignment horizontal="center" vertical="center"/>
    </xf>
    <xf numFmtId="0" fontId="15" fillId="0" borderId="0" xfId="0" applyFont="1" applyAlignment="1">
      <alignment horizontal="center" vertical="center"/>
    </xf>
    <xf numFmtId="0" fontId="18" fillId="0" borderId="0" xfId="0" applyNumberFormat="1"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NumberFormat="1" applyFont="1" applyFill="1" applyAlignment="1">
      <alignment horizontal="left" vertical="top"/>
    </xf>
    <xf numFmtId="164" fontId="2" fillId="0" borderId="0" xfId="0" applyNumberFormat="1" applyFont="1" applyFill="1" applyAlignment="1">
      <alignment horizontal="right" vertical="top"/>
    </xf>
    <xf numFmtId="164" fontId="2" fillId="0" borderId="22" xfId="0" applyNumberFormat="1" applyFont="1" applyFill="1" applyBorder="1" applyAlignment="1">
      <alignment horizontal="right" vertical="top"/>
    </xf>
    <xf numFmtId="0" fontId="15" fillId="0" borderId="0" xfId="0" applyFont="1" applyAlignment="1">
      <alignment vertical="top"/>
    </xf>
    <xf numFmtId="0" fontId="2" fillId="0" borderId="1" xfId="0" applyNumberFormat="1" applyFont="1" applyFill="1" applyBorder="1" applyAlignment="1">
      <alignment horizontal="left" vertical="top"/>
    </xf>
    <xf numFmtId="164" fontId="2" fillId="0" borderId="1" xfId="0" applyNumberFormat="1" applyFont="1" applyFill="1" applyBorder="1" applyAlignment="1">
      <alignment horizontal="right" vertical="top"/>
    </xf>
    <xf numFmtId="3" fontId="2" fillId="0" borderId="0" xfId="0" applyNumberFormat="1" applyFont="1" applyFill="1" applyAlignment="1">
      <alignment horizontal="left" vertical="top" wrapText="1"/>
    </xf>
    <xf numFmtId="0" fontId="2" fillId="0" borderId="0" xfId="0" applyFont="1" applyFill="1" applyAlignment="1">
      <alignment horizontal="left" vertical="top" wrapText="1" indent="2"/>
    </xf>
    <xf numFmtId="0" fontId="2" fillId="0" borderId="4" xfId="0" applyNumberFormat="1" applyFont="1" applyFill="1" applyBorder="1" applyAlignment="1">
      <alignment horizontal="left" vertical="top"/>
    </xf>
    <xf numFmtId="164" fontId="2" fillId="0" borderId="4" xfId="0" applyNumberFormat="1" applyFont="1" applyFill="1" applyBorder="1" applyAlignment="1">
      <alignment horizontal="right" vertical="top"/>
    </xf>
    <xf numFmtId="0" fontId="2" fillId="0" borderId="23" xfId="0" applyNumberFormat="1" applyFont="1" applyFill="1" applyBorder="1" applyAlignment="1">
      <alignment horizontal="left" vertical="top"/>
    </xf>
    <xf numFmtId="164" fontId="2" fillId="0" borderId="23" xfId="0" applyNumberFormat="1" applyFont="1" applyFill="1" applyBorder="1" applyAlignment="1">
      <alignment horizontal="right" vertical="top"/>
    </xf>
    <xf numFmtId="166" fontId="20" fillId="0" borderId="0" xfId="0" applyNumberFormat="1" applyFont="1" applyFill="1" applyAlignment="1">
      <alignment horizontal="right"/>
    </xf>
    <xf numFmtId="166" fontId="20" fillId="0" borderId="21" xfId="0" applyNumberFormat="1" applyFont="1" applyFill="1" applyBorder="1" applyAlignment="1">
      <alignment horizontal="right"/>
    </xf>
    <xf numFmtId="0" fontId="26" fillId="0" borderId="0" xfId="0" applyNumberFormat="1" applyFont="1" applyFill="1" applyAlignment="1">
      <alignment horizontal="left"/>
    </xf>
    <xf numFmtId="0" fontId="17" fillId="0" borderId="0" xfId="0" applyNumberFormat="1" applyFont="1" applyAlignment="1">
      <alignment horizontal="left"/>
    </xf>
    <xf numFmtId="0" fontId="18" fillId="0" borderId="0" xfId="0" applyFont="1" applyFill="1" applyAlignment="1">
      <alignment horizontal="center" wrapText="1"/>
    </xf>
    <xf numFmtId="0" fontId="17" fillId="0" borderId="0" xfId="0" applyFont="1" applyAlignment="1">
      <alignment wrapText="1"/>
    </xf>
    <xf numFmtId="0" fontId="18" fillId="0" borderId="0" xfId="0" applyNumberFormat="1" applyFont="1" applyAlignment="1">
      <alignment horizontal="left"/>
    </xf>
    <xf numFmtId="0" fontId="18" fillId="0" borderId="0" xfId="0" applyFont="1"/>
    <xf numFmtId="0" fontId="17" fillId="0" borderId="0" xfId="0" applyNumberFormat="1" applyFont="1"/>
    <xf numFmtId="0" fontId="17" fillId="0" borderId="0" xfId="0" applyFont="1"/>
    <xf numFmtId="0" fontId="18" fillId="0" borderId="0" xfId="0" applyFont="1" applyFill="1" applyAlignment="1">
      <alignment horizontal="center"/>
    </xf>
    <xf numFmtId="0" fontId="18" fillId="0" borderId="0" xfId="0" applyFont="1" applyFill="1" applyAlignment="1"/>
    <xf numFmtId="0" fontId="18" fillId="0" borderId="1" xfId="0" applyFont="1" applyFill="1" applyBorder="1" applyAlignment="1">
      <alignment horizontal="center"/>
    </xf>
    <xf numFmtId="0" fontId="29" fillId="0" borderId="0" xfId="0" applyFont="1" applyFill="1" applyAlignment="1">
      <alignment wrapText="1"/>
    </xf>
    <xf numFmtId="0" fontId="29" fillId="0" borderId="0" xfId="0" applyFont="1" applyFill="1" applyAlignment="1">
      <alignment horizontal="left" wrapText="1"/>
    </xf>
    <xf numFmtId="0" fontId="17" fillId="0" borderId="22" xfId="0" applyNumberFormat="1" applyFont="1" applyFill="1" applyBorder="1" applyAlignment="1">
      <alignment horizontal="left"/>
    </xf>
    <xf numFmtId="0" fontId="20" fillId="0" borderId="22" xfId="0" applyNumberFormat="1" applyFont="1" applyFill="1" applyBorder="1" applyAlignment="1">
      <alignment horizontal="left"/>
    </xf>
    <xf numFmtId="0" fontId="2" fillId="0" borderId="0" xfId="0" applyFont="1" applyFill="1" applyAlignment="1"/>
    <xf numFmtId="0" fontId="2" fillId="0" borderId="22" xfId="0" applyNumberFormat="1" applyFont="1" applyFill="1" applyBorder="1" applyAlignment="1">
      <alignment horizontal="left"/>
    </xf>
    <xf numFmtId="0" fontId="20" fillId="0" borderId="23" xfId="0" applyNumberFormat="1" applyFont="1" applyFill="1" applyBorder="1" applyAlignment="1">
      <alignment horizontal="left"/>
    </xf>
    <xf numFmtId="0" fontId="2" fillId="0" borderId="0" xfId="0" applyNumberFormat="1" applyFont="1" applyAlignment="1">
      <alignment horizontal="left"/>
    </xf>
    <xf numFmtId="164" fontId="20" fillId="0" borderId="22" xfId="0" applyNumberFormat="1" applyFont="1" applyFill="1" applyBorder="1" applyAlignment="1">
      <alignment horizontal="right"/>
    </xf>
    <xf numFmtId="0" fontId="20" fillId="0" borderId="1" xfId="0" applyNumberFormat="1" applyFont="1" applyFill="1" applyBorder="1" applyAlignment="1">
      <alignment horizontal="left"/>
    </xf>
    <xf numFmtId="0" fontId="26" fillId="0" borderId="0" xfId="0" applyFont="1" applyFill="1" applyAlignment="1">
      <alignment horizontal="left" wrapText="1"/>
    </xf>
    <xf numFmtId="0" fontId="20" fillId="0" borderId="0" xfId="0" applyFont="1" applyFill="1" applyAlignment="1">
      <alignment horizontal="left" wrapText="1"/>
    </xf>
    <xf numFmtId="0" fontId="2" fillId="0" borderId="0" xfId="0" applyNumberFormat="1" applyFont="1" applyFill="1" applyAlignment="1">
      <alignment horizontal="center"/>
    </xf>
    <xf numFmtId="0" fontId="2" fillId="0" borderId="0" xfId="0" applyFont="1" applyAlignment="1">
      <alignment horizontal="center"/>
    </xf>
    <xf numFmtId="0" fontId="2" fillId="0" borderId="0" xfId="0" applyFont="1" applyFill="1" applyAlignment="1">
      <alignment horizontal="left" wrapText="1" indent="2"/>
    </xf>
    <xf numFmtId="168" fontId="2" fillId="0" borderId="0" xfId="0" applyNumberFormat="1" applyFont="1" applyFill="1" applyAlignment="1">
      <alignment horizontal="right"/>
    </xf>
    <xf numFmtId="0" fontId="15" fillId="0" borderId="0" xfId="0" applyNumberFormat="1" applyFont="1" applyBorder="1" applyAlignment="1">
      <alignment horizontal="left"/>
    </xf>
    <xf numFmtId="0" fontId="15" fillId="0" borderId="0" xfId="0" applyNumberFormat="1" applyFont="1" applyBorder="1"/>
    <xf numFmtId="164" fontId="2" fillId="0" borderId="2" xfId="0" applyNumberFormat="1" applyFont="1" applyFill="1" applyBorder="1" applyAlignment="1">
      <alignment horizontal="right"/>
    </xf>
    <xf numFmtId="0" fontId="2" fillId="0" borderId="0" xfId="0" applyNumberFormat="1" applyFont="1" applyFill="1" applyAlignment="1">
      <alignment horizontal="left"/>
    </xf>
    <xf numFmtId="0" fontId="2" fillId="0" borderId="0" xfId="0" applyFont="1" applyAlignment="1"/>
    <xf numFmtId="0" fontId="18" fillId="0" borderId="1" xfId="0" applyNumberFormat="1" applyFont="1" applyFill="1" applyBorder="1" applyAlignment="1">
      <alignment horizontal="center"/>
    </xf>
    <xf numFmtId="0" fontId="18" fillId="0" borderId="0" xfId="0" applyNumberFormat="1" applyFont="1" applyFill="1" applyAlignment="1">
      <alignment horizontal="center"/>
    </xf>
    <xf numFmtId="0" fontId="18" fillId="0" borderId="4" xfId="0" applyNumberFormat="1" applyFont="1" applyFill="1" applyBorder="1" applyAlignment="1">
      <alignment horizontal="center"/>
    </xf>
    <xf numFmtId="0" fontId="18" fillId="0" borderId="1" xfId="0" applyFont="1" applyFill="1" applyBorder="1" applyAlignment="1">
      <alignment horizontal="center"/>
    </xf>
    <xf numFmtId="0" fontId="18" fillId="0" borderId="0" xfId="0" applyFont="1" applyFill="1" applyAlignment="1">
      <alignment horizontal="center"/>
    </xf>
    <xf numFmtId="0" fontId="2" fillId="0" borderId="0" xfId="0" applyFont="1" applyFill="1" applyAlignment="1">
      <alignment horizontal="center" wrapText="1"/>
    </xf>
    <xf numFmtId="0" fontId="19" fillId="0" borderId="0" xfId="0" applyFont="1" applyFill="1" applyBorder="1" applyAlignment="1">
      <alignment horizontal="center"/>
    </xf>
    <xf numFmtId="0" fontId="2" fillId="0" borderId="0" xfId="0" applyFont="1" applyFill="1" applyAlignment="1">
      <alignment wrapText="1"/>
    </xf>
    <xf numFmtId="164" fontId="2" fillId="0" borderId="0" xfId="0" applyNumberFormat="1" applyFont="1" applyFill="1" applyAlignment="1">
      <alignment horizontal="right"/>
    </xf>
    <xf numFmtId="0" fontId="2" fillId="0" borderId="0" xfId="0" applyFont="1" applyFill="1" applyAlignment="1">
      <alignment horizontal="left" wrapText="1"/>
    </xf>
    <xf numFmtId="0" fontId="2" fillId="0" borderId="21" xfId="0" applyNumberFormat="1" applyFont="1" applyFill="1" applyBorder="1" applyAlignment="1">
      <alignment horizontal="left"/>
    </xf>
    <xf numFmtId="164" fontId="2" fillId="0" borderId="21" xfId="0" applyNumberFormat="1" applyFont="1" applyFill="1" applyBorder="1" applyAlignment="1">
      <alignment horizontal="right"/>
    </xf>
    <xf numFmtId="0" fontId="2" fillId="0" borderId="0" xfId="0" applyFont="1" applyFill="1" applyAlignment="1">
      <alignment horizontal="right"/>
    </xf>
    <xf numFmtId="0" fontId="18" fillId="0" borderId="3" xfId="0" applyNumberFormat="1" applyFont="1" applyFill="1" applyBorder="1" applyAlignment="1">
      <alignment horizontal="left"/>
    </xf>
    <xf numFmtId="0" fontId="2" fillId="0" borderId="0" xfId="0" applyFont="1" applyFill="1" applyAlignment="1">
      <alignment horizontal="left" wrapText="1"/>
    </xf>
    <xf numFmtId="0" fontId="2" fillId="0" borderId="0" xfId="0" applyNumberFormat="1" applyFont="1" applyFill="1" applyAlignment="1">
      <alignment horizontal="left"/>
    </xf>
    <xf numFmtId="164" fontId="2" fillId="0" borderId="0" xfId="0" applyNumberFormat="1" applyFont="1" applyFill="1" applyAlignment="1">
      <alignment horizontal="right"/>
    </xf>
    <xf numFmtId="0" fontId="2" fillId="0" borderId="0" xfId="0" applyNumberFormat="1" applyFont="1" applyFill="1" applyBorder="1" applyAlignment="1">
      <alignment horizontal="left"/>
    </xf>
    <xf numFmtId="0" fontId="2" fillId="0" borderId="3" xfId="0" applyNumberFormat="1" applyFont="1" applyFill="1" applyBorder="1" applyAlignment="1">
      <alignment horizontal="left"/>
    </xf>
    <xf numFmtId="0" fontId="2" fillId="0" borderId="0" xfId="0" applyFont="1" applyAlignment="1"/>
    <xf numFmtId="0" fontId="2" fillId="0" borderId="0" xfId="0" applyFont="1" applyFill="1" applyAlignment="1">
      <alignment horizontal="left" wrapText="1" indent="2"/>
    </xf>
    <xf numFmtId="0" fontId="2" fillId="0" borderId="1" xfId="0" applyNumberFormat="1" applyFont="1" applyFill="1" applyBorder="1" applyAlignment="1">
      <alignment horizontal="left"/>
    </xf>
    <xf numFmtId="164" fontId="2" fillId="0" borderId="1" xfId="0" applyNumberFormat="1" applyFont="1" applyFill="1" applyBorder="1" applyAlignment="1">
      <alignment horizontal="right"/>
    </xf>
    <xf numFmtId="0" fontId="2" fillId="0" borderId="23" xfId="0" applyNumberFormat="1" applyFont="1" applyFill="1" applyBorder="1" applyAlignment="1">
      <alignment horizontal="left"/>
    </xf>
    <xf numFmtId="164" fontId="2" fillId="0" borderId="23" xfId="0" applyNumberFormat="1" applyFont="1" applyFill="1" applyBorder="1" applyAlignment="1">
      <alignment horizontal="right"/>
    </xf>
    <xf numFmtId="0" fontId="17" fillId="0" borderId="0" xfId="0" applyNumberFormat="1" applyFont="1" applyFill="1" applyBorder="1" applyAlignment="1">
      <alignment horizontal="left"/>
    </xf>
    <xf numFmtId="0" fontId="2" fillId="0" borderId="0" xfId="0" applyNumberFormat="1" applyFont="1" applyFill="1" applyAlignment="1">
      <alignment horizontal="right"/>
    </xf>
    <xf numFmtId="0" fontId="2" fillId="0" borderId="0" xfId="0" applyFont="1" applyFill="1" applyAlignment="1">
      <alignment horizontal="right"/>
    </xf>
    <xf numFmtId="164" fontId="2" fillId="0" borderId="0" xfId="0" applyNumberFormat="1" applyFont="1" applyFill="1" applyAlignment="1"/>
    <xf numFmtId="0" fontId="2" fillId="0" borderId="0" xfId="0" applyNumberFormat="1" applyFont="1" applyAlignment="1">
      <alignment horizontal="left"/>
    </xf>
    <xf numFmtId="166" fontId="2" fillId="0" borderId="0" xfId="0" applyNumberFormat="1" applyFont="1" applyFill="1" applyAlignment="1">
      <alignment horizontal="right"/>
    </xf>
    <xf numFmtId="166" fontId="2" fillId="0" borderId="0" xfId="0" quotePrefix="1" applyNumberFormat="1" applyFont="1" applyFill="1" applyAlignment="1">
      <alignment horizontal="right"/>
    </xf>
    <xf numFmtId="166" fontId="2" fillId="0" borderId="1" xfId="0" applyNumberFormat="1" applyFont="1" applyFill="1" applyBorder="1" applyAlignment="1">
      <alignment horizontal="right"/>
    </xf>
    <xf numFmtId="166" fontId="2" fillId="0" borderId="1" xfId="0" quotePrefix="1" applyNumberFormat="1" applyFont="1" applyFill="1" applyBorder="1" applyAlignment="1">
      <alignment horizontal="right"/>
    </xf>
    <xf numFmtId="166" fontId="2" fillId="0" borderId="23" xfId="0" applyNumberFormat="1" applyFont="1" applyFill="1" applyBorder="1" applyAlignment="1">
      <alignment horizontal="right"/>
    </xf>
    <xf numFmtId="164" fontId="2" fillId="0" borderId="21" xfId="0" applyNumberFormat="1" applyFont="1" applyFill="1" applyBorder="1" applyAlignment="1"/>
    <xf numFmtId="164" fontId="2" fillId="0" borderId="21" xfId="0" applyNumberFormat="1" applyFont="1" applyFill="1" applyBorder="1" applyAlignment="1">
      <alignment horizontal="right"/>
    </xf>
    <xf numFmtId="0" fontId="18" fillId="0" borderId="4" xfId="0" applyFont="1" applyFill="1" applyBorder="1" applyAlignment="1">
      <alignment horizontal="center"/>
    </xf>
    <xf numFmtId="0" fontId="2" fillId="0" borderId="0" xfId="0" applyFont="1" applyFill="1" applyAlignment="1">
      <alignment wrapText="1"/>
    </xf>
    <xf numFmtId="0" fontId="2" fillId="0" borderId="0" xfId="0" applyFont="1" applyFill="1" applyAlignment="1">
      <alignment horizontal="left" wrapText="1" indent="1"/>
    </xf>
    <xf numFmtId="165" fontId="2" fillId="0" borderId="0" xfId="0" applyNumberFormat="1" applyFont="1" applyFill="1" applyAlignment="1">
      <alignment horizontal="right"/>
    </xf>
    <xf numFmtId="0" fontId="2" fillId="0" borderId="4" xfId="0" applyNumberFormat="1" applyFont="1" applyFill="1" applyBorder="1" applyAlignment="1">
      <alignment horizontal="left"/>
    </xf>
    <xf numFmtId="164" fontId="2" fillId="0" borderId="4" xfId="0" applyNumberFormat="1" applyFont="1" applyFill="1" applyBorder="1" applyAlignment="1">
      <alignment horizontal="right"/>
    </xf>
    <xf numFmtId="165" fontId="2" fillId="0" borderId="23" xfId="0" applyNumberFormat="1" applyFont="1" applyFill="1" applyBorder="1" applyAlignment="1">
      <alignment horizontal="right"/>
    </xf>
    <xf numFmtId="0" fontId="2" fillId="0" borderId="2" xfId="0" applyNumberFormat="1" applyFont="1" applyFill="1" applyBorder="1" applyAlignment="1">
      <alignment horizontal="left"/>
    </xf>
    <xf numFmtId="164" fontId="2" fillId="0" borderId="2" xfId="0" applyNumberFormat="1" applyFont="1" applyFill="1" applyBorder="1" applyAlignment="1"/>
    <xf numFmtId="0" fontId="2" fillId="0" borderId="0" xfId="0" applyNumberFormat="1" applyFont="1" applyFill="1" applyBorder="1" applyAlignment="1">
      <alignment horizontal="left"/>
    </xf>
    <xf numFmtId="0" fontId="2" fillId="0" borderId="0" xfId="0" applyNumberFormat="1" applyFont="1" applyFill="1" applyAlignment="1">
      <alignment horizontal="left"/>
    </xf>
    <xf numFmtId="0" fontId="31" fillId="0" borderId="0" xfId="9" applyFont="1" applyAlignment="1"/>
    <xf numFmtId="0" fontId="31" fillId="0" borderId="0" xfId="9" applyFont="1" applyAlignment="1">
      <alignment wrapText="1"/>
    </xf>
    <xf numFmtId="0" fontId="31" fillId="0" borderId="0" xfId="9" applyFont="1" applyBorder="1" applyAlignment="1">
      <alignment wrapText="1"/>
    </xf>
    <xf numFmtId="0" fontId="31" fillId="0" borderId="0" xfId="9" applyFont="1" applyBorder="1" applyAlignment="1">
      <alignment vertical="top"/>
    </xf>
    <xf numFmtId="0" fontId="31" fillId="0" borderId="0" xfId="9" applyFont="1" applyBorder="1" applyAlignment="1">
      <alignment vertical="top" wrapText="1"/>
    </xf>
    <xf numFmtId="0" fontId="31" fillId="0" borderId="0" xfId="9" applyFont="1" applyBorder="1" applyAlignment="1">
      <alignment horizontal="left" vertical="top" wrapText="1"/>
    </xf>
    <xf numFmtId="0" fontId="31" fillId="0" borderId="0" xfId="9" applyFont="1" applyBorder="1" applyAlignment="1"/>
    <xf numFmtId="0" fontId="33" fillId="0" borderId="0" xfId="9" applyFont="1" applyBorder="1" applyAlignment="1"/>
    <xf numFmtId="0" fontId="31" fillId="45" borderId="0" xfId="9" applyFont="1" applyFill="1" applyBorder="1" applyAlignment="1"/>
    <xf numFmtId="0" fontId="31" fillId="46" borderId="0" xfId="9" applyFont="1" applyFill="1" applyBorder="1" applyAlignment="1"/>
    <xf numFmtId="0" fontId="31" fillId="47" borderId="0" xfId="9" applyFont="1" applyFill="1" applyBorder="1" applyAlignment="1"/>
    <xf numFmtId="0" fontId="31" fillId="48" borderId="0" xfId="9" applyFont="1" applyFill="1" applyBorder="1" applyAlignment="1"/>
    <xf numFmtId="0" fontId="31" fillId="49" borderId="0" xfId="9" applyFont="1" applyFill="1" applyBorder="1" applyAlignment="1"/>
    <xf numFmtId="0" fontId="31" fillId="50" borderId="0" xfId="9" applyFont="1" applyFill="1" applyBorder="1" applyAlignment="1"/>
    <xf numFmtId="0" fontId="33" fillId="0" borderId="0" xfId="9" applyNumberFormat="1" applyFont="1" applyBorder="1" applyAlignment="1"/>
    <xf numFmtId="0" fontId="18" fillId="0" borderId="1" xfId="0" applyNumberFormat="1" applyFont="1" applyFill="1" applyBorder="1" applyAlignment="1">
      <alignment horizontal="center"/>
    </xf>
    <xf numFmtId="0" fontId="18" fillId="0" borderId="0" xfId="0" applyNumberFormat="1" applyFont="1" applyFill="1" applyAlignment="1">
      <alignment horizontal="center"/>
    </xf>
    <xf numFmtId="0" fontId="18" fillId="0" borderId="4" xfId="0" applyNumberFormat="1" applyFont="1" applyFill="1" applyBorder="1" applyAlignment="1">
      <alignment horizontal="center"/>
    </xf>
    <xf numFmtId="0" fontId="18" fillId="0" borderId="1" xfId="0" applyFont="1" applyFill="1" applyBorder="1" applyAlignment="1">
      <alignment horizontal="center"/>
    </xf>
    <xf numFmtId="0" fontId="18" fillId="0" borderId="0" xfId="0" applyFont="1" applyFill="1" applyAlignment="1">
      <alignment horizontal="center"/>
    </xf>
    <xf numFmtId="0" fontId="18" fillId="0" borderId="0" xfId="0" applyNumberFormat="1" applyFont="1" applyFill="1" applyBorder="1" applyAlignment="1">
      <alignment horizontal="center"/>
    </xf>
    <xf numFmtId="0" fontId="26" fillId="0" borderId="0" xfId="0" applyNumberFormat="1" applyFont="1" applyFill="1" applyBorder="1" applyAlignment="1">
      <alignment horizontal="left"/>
    </xf>
    <xf numFmtId="0" fontId="20" fillId="0" borderId="0" xfId="0" applyNumberFormat="1" applyFont="1" applyFill="1" applyBorder="1" applyAlignment="1">
      <alignment horizontal="left"/>
    </xf>
    <xf numFmtId="164" fontId="2" fillId="0" borderId="23" xfId="0" applyNumberFormat="1" applyFont="1" applyFill="1" applyBorder="1" applyAlignment="1">
      <alignment horizontal="right"/>
    </xf>
    <xf numFmtId="0" fontId="21" fillId="0" borderId="0" xfId="0" applyNumberFormat="1" applyFont="1" applyFill="1" applyAlignment="1">
      <alignment horizontal="center"/>
    </xf>
    <xf numFmtId="0" fontId="18" fillId="0" borderId="0" xfId="0" applyNumberFormat="1" applyFont="1" applyFill="1" applyAlignment="1">
      <alignment horizontal="center"/>
    </xf>
    <xf numFmtId="0" fontId="23" fillId="0" borderId="0" xfId="0" applyNumberFormat="1" applyFont="1" applyFill="1" applyBorder="1" applyAlignment="1">
      <alignment horizontal="left"/>
    </xf>
    <xf numFmtId="164" fontId="15" fillId="0" borderId="0" xfId="0" applyNumberFormat="1" applyFont="1"/>
    <xf numFmtId="0" fontId="35" fillId="0" borderId="0" xfId="0" applyFont="1"/>
    <xf numFmtId="0" fontId="27" fillId="0" borderId="0" xfId="0" applyNumberFormat="1" applyFont="1" applyFill="1" applyBorder="1" applyAlignment="1">
      <alignment horizontal="left"/>
    </xf>
    <xf numFmtId="164" fontId="27" fillId="0" borderId="0" xfId="0" applyNumberFormat="1" applyFont="1" applyFill="1" applyBorder="1" applyAlignment="1">
      <alignment horizontal="right"/>
    </xf>
    <xf numFmtId="0" fontId="2" fillId="0" borderId="0" xfId="0" applyFont="1" applyFill="1" applyAlignment="1">
      <alignment horizontal="left" wrapText="1"/>
    </xf>
    <xf numFmtId="0" fontId="15" fillId="0" borderId="0" xfId="0" applyFont="1" applyFill="1" applyAlignment="1"/>
    <xf numFmtId="169" fontId="37" fillId="0" borderId="0" xfId="14" applyNumberFormat="1" applyFont="1" applyFill="1" applyBorder="1"/>
    <xf numFmtId="0" fontId="0" fillId="0" borderId="0" xfId="0" applyFill="1"/>
    <xf numFmtId="0" fontId="0" fillId="0" borderId="0" xfId="0" applyFill="1" applyBorder="1"/>
    <xf numFmtId="41" fontId="0" fillId="0" borderId="0" xfId="0" applyNumberFormat="1" applyFill="1" applyBorder="1"/>
    <xf numFmtId="0" fontId="15" fillId="45" borderId="0" xfId="0" applyFont="1" applyFill="1"/>
    <xf numFmtId="0" fontId="15" fillId="45" borderId="0" xfId="0" applyNumberFormat="1" applyFont="1" applyFill="1" applyAlignment="1">
      <alignment horizontal="left"/>
    </xf>
    <xf numFmtId="0" fontId="0" fillId="0" borderId="0" xfId="0" applyAlignment="1">
      <alignment wrapText="1"/>
    </xf>
    <xf numFmtId="0" fontId="81" fillId="0" borderId="0" xfId="0" applyFont="1" applyFill="1" applyAlignment="1">
      <alignment horizontal="center"/>
    </xf>
    <xf numFmtId="0" fontId="0" fillId="0" borderId="0" xfId="0" applyNumberFormat="1"/>
    <xf numFmtId="0" fontId="81" fillId="0" borderId="0" xfId="0" applyNumberFormat="1" applyFont="1" applyFill="1" applyAlignment="1">
      <alignment horizontal="center"/>
    </xf>
    <xf numFmtId="0" fontId="1" fillId="0" borderId="0" xfId="0" applyNumberFormat="1" applyFont="1" applyFill="1" applyAlignment="1">
      <alignment horizontal="left"/>
    </xf>
    <xf numFmtId="0" fontId="0" fillId="0" borderId="0" xfId="0" applyNumberFormat="1" applyAlignment="1">
      <alignment horizontal="left"/>
    </xf>
    <xf numFmtId="166" fontId="1" fillId="0" borderId="0" xfId="0" applyNumberFormat="1" applyFont="1" applyFill="1" applyAlignment="1">
      <alignment horizontal="right"/>
    </xf>
    <xf numFmtId="0" fontId="81" fillId="0" borderId="0" xfId="0" applyNumberFormat="1" applyFont="1" applyFill="1" applyAlignment="1">
      <alignment horizontal="left"/>
    </xf>
    <xf numFmtId="0" fontId="81" fillId="0" borderId="0" xfId="0" applyFont="1" applyFill="1" applyAlignment="1">
      <alignment horizontal="left" wrapText="1"/>
    </xf>
    <xf numFmtId="0" fontId="1" fillId="0" borderId="0" xfId="0" applyFont="1" applyFill="1" applyAlignment="1">
      <alignment horizontal="left" wrapText="1"/>
    </xf>
    <xf numFmtId="0" fontId="1" fillId="0" borderId="0" xfId="0" applyFont="1" applyFill="1" applyAlignment="1">
      <alignment horizontal="left" wrapText="1" indent="1"/>
    </xf>
    <xf numFmtId="0" fontId="83" fillId="44" borderId="0" xfId="6" applyFont="1" applyFill="1"/>
    <xf numFmtId="0" fontId="4" fillId="0" borderId="0" xfId="0" applyFont="1" applyAlignment="1">
      <alignment horizontal="center"/>
    </xf>
    <xf numFmtId="0" fontId="4" fillId="0" borderId="0" xfId="0" applyFont="1" applyAlignment="1"/>
    <xf numFmtId="0" fontId="4" fillId="0" borderId="0" xfId="0" applyNumberFormat="1" applyFont="1" applyAlignment="1">
      <alignment horizontal="left"/>
    </xf>
    <xf numFmtId="0" fontId="84" fillId="0" borderId="0" xfId="0" applyNumberFormat="1" applyFont="1" applyFill="1" applyAlignment="1">
      <alignment horizontal="center"/>
    </xf>
    <xf numFmtId="0" fontId="81" fillId="0" borderId="22" xfId="0" applyNumberFormat="1" applyFont="1" applyFill="1" applyBorder="1" applyAlignment="1">
      <alignment horizontal="left"/>
    </xf>
    <xf numFmtId="0" fontId="1" fillId="0" borderId="22" xfId="0" applyNumberFormat="1" applyFont="1" applyFill="1" applyBorder="1" applyAlignment="1">
      <alignment horizontal="left"/>
    </xf>
    <xf numFmtId="49" fontId="1" fillId="0" borderId="0" xfId="0" applyNumberFormat="1" applyFont="1" applyFill="1" applyAlignment="1">
      <alignment horizontal="right"/>
    </xf>
    <xf numFmtId="0" fontId="0" fillId="0" borderId="0" xfId="0" applyBorder="1"/>
    <xf numFmtId="0" fontId="0" fillId="0" borderId="0" xfId="0" applyNumberFormat="1" applyBorder="1" applyAlignment="1">
      <alignment horizontal="left"/>
    </xf>
    <xf numFmtId="0" fontId="4" fillId="0" borderId="0" xfId="0" applyFont="1"/>
    <xf numFmtId="0" fontId="13" fillId="0" borderId="0" xfId="0" applyFont="1" applyAlignment="1">
      <alignment horizontal="center"/>
    </xf>
    <xf numFmtId="0" fontId="84" fillId="0" borderId="0" xfId="0" applyNumberFormat="1" applyFont="1" applyFill="1" applyBorder="1" applyAlignment="1">
      <alignment horizontal="center"/>
    </xf>
    <xf numFmtId="0" fontId="85" fillId="0" borderId="0" xfId="0" applyFont="1" applyAlignment="1">
      <alignment horizontal="center"/>
    </xf>
    <xf numFmtId="0" fontId="85" fillId="0" borderId="0" xfId="0" applyFont="1" applyAlignment="1"/>
    <xf numFmtId="0" fontId="85" fillId="0" borderId="0" xfId="0" applyFont="1"/>
    <xf numFmtId="165" fontId="1" fillId="0" borderId="0" xfId="0" applyNumberFormat="1" applyFont="1" applyFill="1" applyAlignment="1">
      <alignment horizontal="right"/>
    </xf>
    <xf numFmtId="0" fontId="18" fillId="0" borderId="1" xfId="0" applyFont="1" applyFill="1" applyBorder="1" applyAlignment="1">
      <alignment horizontal="center"/>
    </xf>
    <xf numFmtId="0" fontId="18" fillId="0" borderId="0" xfId="0" applyFont="1" applyFill="1" applyAlignment="1">
      <alignment horizontal="center"/>
    </xf>
    <xf numFmtId="0" fontId="18" fillId="0" borderId="0" xfId="0" applyNumberFormat="1" applyFont="1" applyFill="1" applyBorder="1" applyAlignment="1">
      <alignment horizontal="center"/>
    </xf>
    <xf numFmtId="0" fontId="18" fillId="0" borderId="0" xfId="0" applyFont="1" applyFill="1" applyBorder="1" applyAlignment="1"/>
    <xf numFmtId="0" fontId="18" fillId="0" borderId="0" xfId="0" applyNumberFormat="1" applyFont="1" applyFill="1" applyBorder="1" applyAlignment="1"/>
    <xf numFmtId="164" fontId="2" fillId="0" borderId="0" xfId="0" applyNumberFormat="1" applyFont="1" applyFill="1" applyAlignment="1">
      <alignment horizontal="center"/>
    </xf>
    <xf numFmtId="0" fontId="19" fillId="0" borderId="0" xfId="0" applyFont="1" applyFill="1" applyBorder="1" applyAlignment="1">
      <alignment horizontal="left" wrapText="1"/>
    </xf>
    <xf numFmtId="0" fontId="2" fillId="0" borderId="0" xfId="0" applyNumberFormat="1" applyFont="1" applyFill="1" applyBorder="1" applyAlignment="1">
      <alignment horizontal="left"/>
    </xf>
    <xf numFmtId="164" fontId="2" fillId="0" borderId="0" xfId="0" applyNumberFormat="1" applyFont="1" applyFill="1" applyBorder="1" applyAlignment="1">
      <alignment horizontal="right"/>
    </xf>
    <xf numFmtId="0" fontId="2" fillId="0" borderId="0" xfId="0" applyFont="1" applyBorder="1" applyAlignment="1"/>
    <xf numFmtId="0" fontId="2" fillId="0" borderId="0" xfId="0" applyFont="1" applyAlignment="1"/>
    <xf numFmtId="0" fontId="2" fillId="0" borderId="1" xfId="0" applyNumberFormat="1" applyFont="1" applyFill="1" applyBorder="1" applyAlignment="1">
      <alignment horizontal="left"/>
    </xf>
    <xf numFmtId="164" fontId="2" fillId="0" borderId="1" xfId="0" applyNumberFormat="1" applyFont="1" applyFill="1" applyBorder="1" applyAlignment="1">
      <alignment horizontal="right"/>
    </xf>
    <xf numFmtId="0" fontId="19" fillId="0" borderId="0" xfId="0" applyNumberFormat="1" applyFont="1" applyFill="1" applyBorder="1" applyAlignment="1">
      <alignment horizontal="left"/>
    </xf>
    <xf numFmtId="0" fontId="19" fillId="0" borderId="4" xfId="0" applyNumberFormat="1" applyFont="1" applyFill="1" applyBorder="1" applyAlignment="1">
      <alignment horizontal="left"/>
    </xf>
    <xf numFmtId="164" fontId="19" fillId="0" borderId="4" xfId="0" applyNumberFormat="1" applyFont="1" applyFill="1" applyBorder="1" applyAlignment="1">
      <alignment horizontal="right"/>
    </xf>
    <xf numFmtId="0" fontId="2" fillId="0" borderId="3" xfId="0" applyNumberFormat="1" applyFont="1" applyFill="1" applyBorder="1" applyAlignment="1">
      <alignment horizontal="left"/>
    </xf>
    <xf numFmtId="0" fontId="19" fillId="0" borderId="22" xfId="0" applyNumberFormat="1" applyFont="1" applyFill="1" applyBorder="1" applyAlignment="1">
      <alignment horizontal="left"/>
    </xf>
    <xf numFmtId="0" fontId="2" fillId="0" borderId="0" xfId="0" applyFont="1" applyAlignment="1">
      <alignment horizontal="center"/>
    </xf>
    <xf numFmtId="0" fontId="19" fillId="0" borderId="1" xfId="0" applyFont="1" applyFill="1" applyBorder="1" applyAlignment="1">
      <alignment horizontal="left" wrapText="1"/>
    </xf>
    <xf numFmtId="0" fontId="19" fillId="0" borderId="1" xfId="0" applyNumberFormat="1" applyFont="1" applyFill="1" applyBorder="1" applyAlignment="1">
      <alignment horizontal="left"/>
    </xf>
    <xf numFmtId="0" fontId="19" fillId="0" borderId="4" xfId="0" applyFont="1" applyFill="1" applyBorder="1" applyAlignment="1">
      <alignment horizontal="left" wrapText="1"/>
    </xf>
    <xf numFmtId="164" fontId="19" fillId="0" borderId="1" xfId="0" applyNumberFormat="1" applyFont="1" applyFill="1" applyBorder="1" applyAlignment="1">
      <alignment horizontal="right"/>
    </xf>
    <xf numFmtId="0" fontId="2" fillId="0" borderId="0" xfId="0" applyFont="1" applyFill="1" applyAlignment="1">
      <alignment horizontal="left" wrapText="1"/>
    </xf>
    <xf numFmtId="0" fontId="2" fillId="0" borderId="0" xfId="0" applyNumberFormat="1" applyFont="1" applyFill="1" applyAlignment="1">
      <alignment horizontal="left"/>
    </xf>
    <xf numFmtId="164" fontId="2" fillId="0" borderId="0" xfId="0" applyNumberFormat="1" applyFont="1" applyFill="1" applyAlignment="1">
      <alignment horizontal="right"/>
    </xf>
    <xf numFmtId="0" fontId="2" fillId="0" borderId="22" xfId="0" applyNumberFormat="1" applyFont="1" applyFill="1" applyBorder="1" applyAlignment="1">
      <alignment horizontal="left"/>
    </xf>
    <xf numFmtId="0" fontId="2" fillId="0" borderId="1" xfId="0" applyFont="1" applyFill="1" applyBorder="1" applyAlignment="1">
      <alignment horizontal="left" wrapText="1"/>
    </xf>
    <xf numFmtId="166" fontId="19" fillId="0" borderId="4" xfId="0" applyNumberFormat="1" applyFont="1" applyFill="1" applyBorder="1" applyAlignment="1">
      <alignment horizontal="right"/>
    </xf>
    <xf numFmtId="0" fontId="18" fillId="0" borderId="1" xfId="0" applyNumberFormat="1" applyFont="1" applyFill="1" applyBorder="1" applyAlignment="1">
      <alignment horizontal="left"/>
    </xf>
    <xf numFmtId="164" fontId="2" fillId="0" borderId="22" xfId="0" applyNumberFormat="1" applyFont="1" applyFill="1" applyBorder="1" applyAlignment="1">
      <alignment horizontal="right"/>
    </xf>
    <xf numFmtId="0" fontId="19" fillId="0" borderId="4" xfId="0" applyNumberFormat="1" applyFont="1" applyFill="1" applyBorder="1" applyAlignment="1"/>
    <xf numFmtId="164" fontId="19" fillId="0" borderId="4" xfId="0" applyNumberFormat="1" applyFont="1" applyFill="1" applyBorder="1" applyAlignment="1"/>
    <xf numFmtId="164" fontId="2" fillId="0" borderId="0" xfId="0" applyNumberFormat="1" applyFont="1" applyFill="1" applyBorder="1" applyAlignment="1"/>
    <xf numFmtId="164" fontId="2" fillId="0" borderId="22" xfId="0" applyNumberFormat="1" applyFont="1" applyFill="1" applyBorder="1" applyAlignment="1"/>
    <xf numFmtId="0" fontId="18" fillId="0" borderId="1" xfId="0" applyNumberFormat="1" applyFont="1" applyFill="1" applyBorder="1" applyAlignment="1"/>
    <xf numFmtId="164" fontId="87" fillId="0" borderId="0" xfId="0" applyNumberFormat="1" applyFont="1"/>
    <xf numFmtId="0" fontId="17" fillId="0" borderId="0" xfId="0" applyFont="1" applyAlignment="1">
      <alignment horizontal="left"/>
    </xf>
    <xf numFmtId="0" fontId="91" fillId="0" borderId="0" xfId="0" applyFont="1" applyAlignment="1">
      <alignment horizontal="center"/>
    </xf>
    <xf numFmtId="0" fontId="88" fillId="0" borderId="0" xfId="0" applyFont="1"/>
    <xf numFmtId="0" fontId="90" fillId="0" borderId="0" xfId="0" applyFont="1"/>
    <xf numFmtId="164" fontId="89" fillId="0" borderId="0" xfId="0" applyNumberFormat="1" applyFont="1"/>
    <xf numFmtId="0" fontId="89" fillId="0" borderId="0" xfId="0" applyNumberFormat="1" applyFont="1" applyAlignment="1">
      <alignment horizontal="left"/>
    </xf>
    <xf numFmtId="0" fontId="87" fillId="0" borderId="0" xfId="0" applyFont="1" applyAlignment="1">
      <alignment horizontal="right"/>
    </xf>
    <xf numFmtId="0" fontId="88" fillId="0" borderId="0" xfId="0" applyNumberFormat="1" applyFont="1" applyAlignment="1">
      <alignment horizontal="left"/>
    </xf>
    <xf numFmtId="0" fontId="17" fillId="0" borderId="0" xfId="0" applyFont="1" applyAlignment="1">
      <alignment horizontal="center"/>
    </xf>
    <xf numFmtId="164" fontId="20" fillId="0" borderId="0" xfId="0" applyNumberFormat="1" applyFont="1" applyFill="1" applyAlignment="1">
      <alignment horizontal="right"/>
    </xf>
    <xf numFmtId="0" fontId="2" fillId="0" borderId="0" xfId="0" applyNumberFormat="1" applyFont="1" applyFill="1" applyAlignment="1">
      <alignment horizontal="left"/>
    </xf>
    <xf numFmtId="164" fontId="2" fillId="0" borderId="0" xfId="0" applyNumberFormat="1" applyFont="1" applyFill="1" applyAlignment="1">
      <alignment horizontal="right"/>
    </xf>
    <xf numFmtId="164" fontId="2" fillId="0" borderId="1" xfId="0" applyNumberFormat="1" applyFont="1" applyFill="1" applyBorder="1" applyAlignment="1">
      <alignment horizontal="right"/>
    </xf>
    <xf numFmtId="164" fontId="2" fillId="0" borderId="21" xfId="0" applyNumberFormat="1" applyFont="1" applyFill="1" applyBorder="1" applyAlignment="1">
      <alignment horizontal="right"/>
    </xf>
    <xf numFmtId="0" fontId="18" fillId="0" borderId="0" xfId="0" applyNumberFormat="1" applyFont="1" applyFill="1" applyBorder="1" applyAlignment="1">
      <alignment horizontal="center"/>
    </xf>
    <xf numFmtId="166" fontId="2" fillId="0" borderId="21" xfId="0" applyNumberFormat="1" applyFont="1" applyFill="1" applyBorder="1" applyAlignment="1">
      <alignment horizontal="right"/>
    </xf>
    <xf numFmtId="209" fontId="2" fillId="0" borderId="0" xfId="1" applyNumberFormat="1" applyFont="1" applyFill="1" applyAlignment="1">
      <alignment horizontal="right"/>
    </xf>
    <xf numFmtId="209" fontId="2" fillId="0" borderId="21" xfId="0" applyNumberFormat="1" applyFont="1" applyFill="1" applyBorder="1" applyAlignment="1">
      <alignment horizontal="right"/>
    </xf>
    <xf numFmtId="166" fontId="2" fillId="0" borderId="2" xfId="0" applyNumberFormat="1" applyFont="1" applyFill="1" applyBorder="1" applyAlignment="1">
      <alignment horizontal="right"/>
    </xf>
    <xf numFmtId="164" fontId="2" fillId="0" borderId="21" xfId="0" applyNumberFormat="1" applyFont="1" applyFill="1" applyBorder="1" applyAlignment="1">
      <alignment horizontal="right"/>
    </xf>
    <xf numFmtId="164" fontId="2" fillId="0" borderId="0" xfId="0" applyNumberFormat="1" applyFont="1" applyAlignment="1"/>
    <xf numFmtId="164" fontId="2" fillId="0" borderId="0" xfId="0" applyNumberFormat="1" applyFont="1" applyAlignment="1">
      <alignment horizontal="left"/>
    </xf>
    <xf numFmtId="0" fontId="15" fillId="0" borderId="0" xfId="0" applyFont="1" applyAlignment="1">
      <alignment horizontal="left"/>
    </xf>
    <xf numFmtId="0" fontId="2" fillId="0" borderId="1" xfId="0" applyFont="1" applyBorder="1" applyAlignment="1">
      <alignment horizontal="center"/>
    </xf>
    <xf numFmtId="164" fontId="2" fillId="0" borderId="21" xfId="0" applyNumberFormat="1" applyFont="1" applyBorder="1" applyAlignment="1">
      <alignment horizontal="left"/>
    </xf>
    <xf numFmtId="164" fontId="2" fillId="0" borderId="21" xfId="0" applyNumberFormat="1" applyFont="1" applyBorder="1" applyAlignment="1"/>
    <xf numFmtId="164" fontId="2" fillId="0" borderId="0" xfId="0" applyNumberFormat="1" applyFont="1" applyFill="1" applyAlignment="1"/>
    <xf numFmtId="0" fontId="18" fillId="0" borderId="0" xfId="0" applyNumberFormat="1" applyFont="1" applyFill="1" applyAlignment="1">
      <alignment horizontal="center"/>
    </xf>
    <xf numFmtId="0" fontId="2" fillId="0" borderId="0" xfId="0" applyFont="1" applyFill="1" applyAlignment="1">
      <alignment horizontal="left" wrapText="1"/>
    </xf>
    <xf numFmtId="164" fontId="20" fillId="0" borderId="0" xfId="0" applyNumberFormat="1" applyFont="1" applyFill="1" applyBorder="1" applyAlignment="1">
      <alignment horizontal="right"/>
    </xf>
    <xf numFmtId="0" fontId="2" fillId="0" borderId="3" xfId="0" applyNumberFormat="1" applyFont="1" applyFill="1" applyBorder="1" applyAlignment="1">
      <alignment horizontal="left"/>
    </xf>
    <xf numFmtId="0" fontId="2" fillId="0" borderId="0" xfId="0" applyFont="1" applyAlignment="1"/>
    <xf numFmtId="164" fontId="2" fillId="0" borderId="21" xfId="0" applyNumberFormat="1" applyFont="1" applyFill="1" applyBorder="1" applyAlignment="1">
      <alignment horizontal="right"/>
    </xf>
    <xf numFmtId="164" fontId="20" fillId="0" borderId="2" xfId="0" applyNumberFormat="1" applyFont="1" applyFill="1" applyBorder="1" applyAlignment="1">
      <alignment horizontal="right"/>
    </xf>
    <xf numFmtId="0" fontId="87" fillId="0" borderId="0" xfId="0" applyNumberFormat="1" applyFont="1" applyAlignment="1">
      <alignment horizontal="right"/>
    </xf>
    <xf numFmtId="0" fontId="89" fillId="0" borderId="0" xfId="0" applyFont="1"/>
    <xf numFmtId="0" fontId="89" fillId="0" borderId="0" xfId="0" applyNumberFormat="1" applyFont="1" applyBorder="1" applyAlignment="1">
      <alignment horizontal="left"/>
    </xf>
    <xf numFmtId="164" fontId="2" fillId="0" borderId="2" xfId="0" applyNumberFormat="1" applyFont="1" applyFill="1" applyBorder="1" applyAlignment="1">
      <alignment horizontal="right"/>
    </xf>
    <xf numFmtId="0" fontId="87" fillId="0" borderId="0" xfId="0" applyNumberFormat="1" applyFont="1" applyAlignment="1">
      <alignment horizontal="left"/>
    </xf>
    <xf numFmtId="0" fontId="15" fillId="0" borderId="1" xfId="0" applyFont="1" applyBorder="1"/>
    <xf numFmtId="170" fontId="15" fillId="0" borderId="0" xfId="4" applyNumberFormat="1" applyFont="1"/>
    <xf numFmtId="170" fontId="15" fillId="0" borderId="1" xfId="4" applyNumberFormat="1" applyFont="1" applyBorder="1"/>
    <xf numFmtId="170" fontId="15" fillId="0" borderId="21" xfId="4" applyNumberFormat="1" applyFont="1" applyBorder="1"/>
    <xf numFmtId="0" fontId="28" fillId="0" borderId="1" xfId="0" applyFont="1" applyBorder="1" applyAlignment="1">
      <alignment vertical="center"/>
    </xf>
    <xf numFmtId="165" fontId="20" fillId="0" borderId="23" xfId="0" applyNumberFormat="1" applyFont="1" applyFill="1" applyBorder="1" applyAlignment="1">
      <alignment horizontal="right"/>
    </xf>
    <xf numFmtId="164" fontId="2" fillId="0" borderId="0" xfId="0" applyNumberFormat="1" applyFont="1" applyFill="1" applyAlignment="1">
      <alignment horizontal="left" wrapText="1"/>
    </xf>
    <xf numFmtId="0" fontId="87" fillId="0" borderId="0" xfId="0" applyFont="1" applyAlignment="1"/>
    <xf numFmtId="0" fontId="89" fillId="0" borderId="0" xfId="0" applyFont="1" applyAlignment="1">
      <alignment horizontal="right"/>
    </xf>
    <xf numFmtId="0" fontId="89" fillId="0" borderId="0" xfId="0" applyNumberFormat="1" applyFont="1" applyAlignment="1">
      <alignment horizontal="right"/>
    </xf>
    <xf numFmtId="164" fontId="89" fillId="0" borderId="0" xfId="0" applyNumberFormat="1" applyFont="1" applyAlignment="1">
      <alignment horizontal="right"/>
    </xf>
    <xf numFmtId="164" fontId="20" fillId="0" borderId="1" xfId="0" applyNumberFormat="1" applyFont="1" applyFill="1" applyBorder="1" applyAlignment="1">
      <alignment horizontal="right"/>
    </xf>
    <xf numFmtId="0" fontId="27" fillId="0" borderId="3" xfId="0" applyNumberFormat="1" applyFont="1" applyFill="1" applyBorder="1" applyAlignment="1">
      <alignment horizontal="left"/>
    </xf>
    <xf numFmtId="0" fontId="15" fillId="0" borderId="3" xfId="0" applyNumberFormat="1" applyFont="1" applyBorder="1" applyAlignment="1">
      <alignment horizontal="left"/>
    </xf>
    <xf numFmtId="0" fontId="94" fillId="0" borderId="0" xfId="0" applyFont="1" applyFill="1" applyAlignment="1">
      <alignment horizontal="left" wrapText="1"/>
    </xf>
    <xf numFmtId="0" fontId="18" fillId="0" borderId="0" xfId="0" applyNumberFormat="1" applyFont="1" applyFill="1" applyBorder="1" applyAlignment="1">
      <alignment horizontal="center"/>
    </xf>
    <xf numFmtId="0" fontId="2" fillId="0" borderId="0" xfId="0" applyFont="1" applyFill="1" applyAlignment="1">
      <alignment wrapText="1"/>
    </xf>
    <xf numFmtId="0" fontId="2" fillId="0" borderId="0" xfId="0" applyFont="1" applyFill="1" applyAlignment="1">
      <alignment horizontal="left" wrapText="1"/>
    </xf>
    <xf numFmtId="0" fontId="20" fillId="0" borderId="21" xfId="0" applyNumberFormat="1" applyFont="1" applyFill="1" applyBorder="1" applyAlignment="1">
      <alignment horizontal="left"/>
    </xf>
    <xf numFmtId="164" fontId="20" fillId="0" borderId="21" xfId="0" applyNumberFormat="1" applyFont="1" applyFill="1" applyBorder="1" applyAlignment="1">
      <alignment horizontal="right"/>
    </xf>
    <xf numFmtId="0" fontId="2" fillId="0" borderId="0" xfId="0" applyFont="1"/>
    <xf numFmtId="0" fontId="2" fillId="0" borderId="0" xfId="0" applyFont="1" applyFill="1" applyAlignment="1">
      <alignment horizontal="left" wrapText="1" indent="1"/>
    </xf>
    <xf numFmtId="164" fontId="2" fillId="0" borderId="0" xfId="0" applyNumberFormat="1" applyFont="1" applyFill="1" applyAlignment="1">
      <alignment horizontal="right"/>
    </xf>
    <xf numFmtId="0" fontId="2" fillId="0" borderId="0" xfId="0" applyNumberFormat="1" applyFont="1" applyFill="1" applyAlignment="1">
      <alignment horizontal="left"/>
    </xf>
    <xf numFmtId="0" fontId="20" fillId="0" borderId="21" xfId="0" applyNumberFormat="1" applyFont="1" applyFill="1" applyBorder="1" applyAlignment="1">
      <alignment horizontal="left"/>
    </xf>
    <xf numFmtId="164" fontId="20" fillId="0" borderId="21" xfId="0" applyNumberFormat="1" applyFont="1" applyFill="1" applyBorder="1" applyAlignment="1">
      <alignment horizontal="right"/>
    </xf>
    <xf numFmtId="0" fontId="18" fillId="0" borderId="0" xfId="0" applyNumberFormat="1" applyFont="1" applyFill="1" applyBorder="1" applyAlignment="1">
      <alignment horizontal="center"/>
    </xf>
    <xf numFmtId="41" fontId="87" fillId="0" borderId="0" xfId="14" applyNumberFormat="1" applyFont="1" applyFill="1" applyBorder="1"/>
    <xf numFmtId="41" fontId="87" fillId="0" borderId="0" xfId="0" applyNumberFormat="1" applyFont="1" applyFill="1" applyAlignment="1">
      <alignment horizontal="left"/>
    </xf>
    <xf numFmtId="41" fontId="95" fillId="0" borderId="0" xfId="0" applyNumberFormat="1" applyFont="1" applyFill="1"/>
    <xf numFmtId="0" fontId="95" fillId="0" borderId="0" xfId="0" applyFont="1" applyFill="1"/>
    <xf numFmtId="0" fontId="2" fillId="0" borderId="0" xfId="0" applyNumberFormat="1" applyFont="1" applyFill="1" applyAlignment="1">
      <alignment horizontal="left"/>
    </xf>
    <xf numFmtId="0" fontId="19" fillId="0" borderId="1" xfId="0" applyNumberFormat="1" applyFont="1" applyFill="1" applyBorder="1" applyAlignment="1">
      <alignment horizontal="center"/>
    </xf>
    <xf numFmtId="0" fontId="19" fillId="0" borderId="0" xfId="0" applyNumberFormat="1" applyFont="1" applyFill="1" applyAlignment="1">
      <alignment horizontal="center"/>
    </xf>
    <xf numFmtId="0" fontId="11" fillId="0" borderId="0" xfId="0" applyFont="1" applyAlignment="1">
      <alignment vertical="top"/>
    </xf>
    <xf numFmtId="41"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37" fillId="0" borderId="0" xfId="0" applyFont="1" applyAlignment="1">
      <alignment vertical="top"/>
    </xf>
    <xf numFmtId="41" fontId="2" fillId="0" borderId="21" xfId="0" applyNumberFormat="1" applyFont="1" applyFill="1" applyBorder="1" applyAlignment="1">
      <alignment horizontal="center"/>
    </xf>
    <xf numFmtId="41" fontId="2" fillId="0" borderId="1" xfId="0" applyNumberFormat="1" applyFont="1" applyFill="1" applyBorder="1" applyAlignment="1">
      <alignment horizontal="center"/>
    </xf>
    <xf numFmtId="9" fontId="2" fillId="0" borderId="21" xfId="1" applyFont="1" applyFill="1" applyBorder="1" applyAlignment="1">
      <alignment horizontal="center"/>
    </xf>
    <xf numFmtId="0" fontId="2" fillId="0" borderId="0" xfId="0" applyFont="1"/>
    <xf numFmtId="0" fontId="2" fillId="0" borderId="0" xfId="0" applyNumberFormat="1" applyFont="1" applyAlignment="1">
      <alignment horizontal="left"/>
    </xf>
    <xf numFmtId="0" fontId="95" fillId="0" borderId="0" xfId="0" applyFont="1"/>
    <xf numFmtId="210" fontId="2" fillId="0" borderId="0" xfId="1" applyNumberFormat="1" applyFont="1" applyFill="1" applyBorder="1" applyAlignment="1">
      <alignment horizontal="center"/>
    </xf>
    <xf numFmtId="210" fontId="2" fillId="0" borderId="1" xfId="1" applyNumberFormat="1" applyFont="1" applyFill="1" applyBorder="1" applyAlignment="1">
      <alignment horizontal="center"/>
    </xf>
    <xf numFmtId="41" fontId="89" fillId="0" borderId="0" xfId="0" applyNumberFormat="1" applyFont="1"/>
    <xf numFmtId="0" fontId="18" fillId="0" borderId="0" xfId="0" applyNumberFormat="1" applyFont="1" applyFill="1" applyBorder="1" applyAlignment="1">
      <alignment horizontal="center"/>
    </xf>
    <xf numFmtId="0" fontId="2" fillId="0" borderId="0" xfId="0" applyFont="1" applyAlignment="1">
      <alignment horizontal="center"/>
    </xf>
    <xf numFmtId="0" fontId="2" fillId="0" borderId="0" xfId="0" applyNumberFormat="1" applyFont="1" applyFill="1" applyAlignment="1">
      <alignment horizontal="left"/>
    </xf>
    <xf numFmtId="0" fontId="2" fillId="0" borderId="0" xfId="0" applyFont="1" applyFill="1" applyAlignment="1">
      <alignment horizontal="left" wrapText="1"/>
    </xf>
    <xf numFmtId="0" fontId="2" fillId="0" borderId="0" xfId="0" applyFont="1" applyFill="1" applyBorder="1" applyAlignment="1">
      <alignment horizontal="left" wrapText="1"/>
    </xf>
    <xf numFmtId="0" fontId="20" fillId="0" borderId="21" xfId="0" applyNumberFormat="1" applyFont="1" applyFill="1" applyBorder="1" applyAlignment="1">
      <alignment horizontal="left"/>
    </xf>
    <xf numFmtId="164" fontId="20" fillId="0" borderId="23" xfId="0" applyNumberFormat="1" applyFont="1" applyFill="1" applyBorder="1" applyAlignment="1">
      <alignment horizontal="right"/>
    </xf>
    <xf numFmtId="0" fontId="20" fillId="0" borderId="21" xfId="0" applyNumberFormat="1" applyFont="1" applyFill="1" applyBorder="1" applyAlignment="1">
      <alignment horizontal="left"/>
    </xf>
    <xf numFmtId="164" fontId="20" fillId="0" borderId="21" xfId="0" applyNumberFormat="1" applyFont="1" applyFill="1" applyBorder="1" applyAlignment="1">
      <alignment horizontal="right"/>
    </xf>
    <xf numFmtId="0" fontId="96" fillId="0" borderId="0" xfId="0" applyFont="1" applyAlignment="1"/>
    <xf numFmtId="164" fontId="2" fillId="0" borderId="0" xfId="0" applyNumberFormat="1" applyFont="1" applyFill="1" applyAlignment="1">
      <alignment horizontal="left"/>
    </xf>
    <xf numFmtId="164" fontId="20" fillId="0" borderId="23" xfId="0" applyNumberFormat="1" applyFont="1" applyFill="1" applyBorder="1" applyAlignment="1">
      <alignment horizontal="left"/>
    </xf>
    <xf numFmtId="41" fontId="23" fillId="0" borderId="0" xfId="0" applyNumberFormat="1" applyFont="1" applyFill="1" applyBorder="1" applyAlignment="1">
      <alignment horizontal="center"/>
    </xf>
    <xf numFmtId="0" fontId="23" fillId="0" borderId="0" xfId="0" applyNumberFormat="1" applyFont="1" applyFill="1" applyBorder="1" applyAlignment="1">
      <alignment horizontal="center"/>
    </xf>
    <xf numFmtId="0" fontId="23" fillId="0" borderId="4" xfId="0" applyNumberFormat="1" applyFont="1" applyFill="1" applyBorder="1" applyAlignment="1">
      <alignment horizontal="center"/>
    </xf>
    <xf numFmtId="41" fontId="23" fillId="0" borderId="4" xfId="0" applyNumberFormat="1" applyFont="1" applyFill="1" applyBorder="1" applyAlignment="1">
      <alignment horizontal="center"/>
    </xf>
    <xf numFmtId="0" fontId="22" fillId="0" borderId="1" xfId="0" applyFont="1" applyFill="1" applyBorder="1" applyAlignment="1">
      <alignment horizontal="left" wrapText="1"/>
    </xf>
    <xf numFmtId="0" fontId="40" fillId="0" borderId="0" xfId="0" applyFont="1" applyAlignment="1">
      <alignment vertical="top"/>
    </xf>
    <xf numFmtId="0" fontId="40" fillId="0" borderId="0" xfId="0" applyFont="1" applyFill="1" applyAlignment="1">
      <alignment horizontal="left" vertical="top" indent="2"/>
    </xf>
    <xf numFmtId="0" fontId="40" fillId="0" borderId="0" xfId="0" applyFont="1" applyAlignment="1">
      <alignment horizontal="left" vertical="top" indent="2"/>
    </xf>
    <xf numFmtId="0" fontId="40" fillId="0" borderId="0" xfId="0" applyFont="1" applyFill="1" applyAlignment="1">
      <alignment vertical="top"/>
    </xf>
    <xf numFmtId="0" fontId="18" fillId="0" borderId="0" xfId="0" applyNumberFormat="1" applyFont="1" applyFill="1" applyAlignment="1">
      <alignment horizontal="center"/>
    </xf>
    <xf numFmtId="170" fontId="87" fillId="0" borderId="0" xfId="4" applyNumberFormat="1" applyFont="1"/>
    <xf numFmtId="211" fontId="2" fillId="0" borderId="23" xfId="4" applyNumberFormat="1" applyFont="1" applyFill="1" applyBorder="1" applyAlignment="1">
      <alignment horizontal="right"/>
    </xf>
    <xf numFmtId="0" fontId="94" fillId="0" borderId="0" xfId="0" applyFont="1" applyAlignment="1"/>
    <xf numFmtId="0" fontId="2" fillId="5" borderId="0" xfId="0" applyFont="1" applyFill="1" applyAlignment="1">
      <alignment horizontal="left" wrapText="1"/>
    </xf>
    <xf numFmtId="164" fontId="2" fillId="5" borderId="0" xfId="0" applyNumberFormat="1" applyFont="1" applyFill="1" applyAlignment="1">
      <alignment horizontal="right"/>
    </xf>
    <xf numFmtId="164" fontId="2" fillId="5" borderId="1" xfId="0" applyNumberFormat="1" applyFont="1" applyFill="1" applyBorder="1" applyAlignment="1">
      <alignment horizontal="right"/>
    </xf>
    <xf numFmtId="0" fontId="2" fillId="5" borderId="0" xfId="0" applyNumberFormat="1" applyFont="1" applyFill="1" applyAlignment="1">
      <alignment horizontal="left"/>
    </xf>
    <xf numFmtId="0" fontId="2" fillId="5" borderId="0" xfId="0" applyNumberFormat="1" applyFont="1" applyFill="1" applyBorder="1" applyAlignment="1">
      <alignment horizontal="left"/>
    </xf>
    <xf numFmtId="0" fontId="2" fillId="5" borderId="3" xfId="0" applyNumberFormat="1" applyFont="1" applyFill="1" applyBorder="1" applyAlignment="1">
      <alignment horizontal="left"/>
    </xf>
    <xf numFmtId="0" fontId="2" fillId="5" borderId="1" xfId="0" applyNumberFormat="1" applyFont="1" applyFill="1" applyBorder="1" applyAlignment="1">
      <alignment horizontal="left"/>
    </xf>
    <xf numFmtId="164" fontId="2" fillId="49" borderId="23" xfId="0" applyNumberFormat="1" applyFont="1" applyFill="1" applyBorder="1" applyAlignment="1">
      <alignment horizontal="right"/>
    </xf>
    <xf numFmtId="165" fontId="2" fillId="49" borderId="23" xfId="0" applyNumberFormat="1" applyFont="1" applyFill="1" applyBorder="1" applyAlignment="1">
      <alignment horizontal="right"/>
    </xf>
    <xf numFmtId="164" fontId="2" fillId="51" borderId="0" xfId="0" applyNumberFormat="1" applyFont="1" applyFill="1" applyAlignment="1">
      <alignment horizontal="right"/>
    </xf>
    <xf numFmtId="164" fontId="2" fillId="51" borderId="1" xfId="0" applyNumberFormat="1" applyFont="1" applyFill="1" applyBorder="1" applyAlignment="1">
      <alignment horizontal="right"/>
    </xf>
    <xf numFmtId="0" fontId="18" fillId="0" borderId="0" xfId="0" applyNumberFormat="1" applyFont="1" applyFill="1" applyBorder="1" applyAlignment="1">
      <alignment horizontal="center"/>
    </xf>
    <xf numFmtId="0" fontId="18" fillId="0" borderId="0" xfId="0" applyFont="1" applyFill="1" applyAlignment="1">
      <alignment horizontal="center"/>
    </xf>
    <xf numFmtId="43" fontId="2" fillId="0" borderId="0" xfId="0" applyNumberFormat="1" applyFont="1" applyAlignment="1"/>
    <xf numFmtId="0" fontId="99" fillId="0" borderId="0" xfId="0" applyFont="1" applyAlignment="1">
      <alignment horizontal="center"/>
    </xf>
    <xf numFmtId="211" fontId="98" fillId="0" borderId="0" xfId="0" applyNumberFormat="1" applyFont="1" applyAlignment="1"/>
    <xf numFmtId="1" fontId="98" fillId="0" borderId="0" xfId="0" applyNumberFormat="1" applyFont="1" applyAlignment="1"/>
    <xf numFmtId="0" fontId="98" fillId="0" borderId="0" xfId="0" applyFont="1" applyAlignment="1">
      <alignment horizontal="right"/>
    </xf>
    <xf numFmtId="0" fontId="98" fillId="0" borderId="0" xfId="0" applyNumberFormat="1" applyFont="1" applyAlignment="1">
      <alignment horizontal="left"/>
    </xf>
    <xf numFmtId="170" fontId="98" fillId="0" borderId="0" xfId="4" applyNumberFormat="1" applyFont="1"/>
    <xf numFmtId="0" fontId="100" fillId="0" borderId="0" xfId="0" applyNumberFormat="1" applyFont="1" applyAlignment="1">
      <alignment horizontal="left"/>
    </xf>
    <xf numFmtId="211" fontId="98" fillId="0" borderId="0" xfId="4" applyNumberFormat="1" applyFont="1"/>
    <xf numFmtId="0" fontId="100" fillId="0" borderId="0" xfId="0" applyNumberFormat="1" applyFont="1" applyBorder="1" applyAlignment="1">
      <alignment horizontal="left"/>
    </xf>
    <xf numFmtId="170" fontId="98" fillId="0" borderId="0" xfId="0" applyNumberFormat="1" applyFont="1" applyAlignment="1"/>
    <xf numFmtId="0" fontId="0" fillId="0" borderId="0" xfId="0" applyAlignment="1"/>
    <xf numFmtId="0" fontId="18" fillId="0" borderId="0" xfId="0" applyNumberFormat="1" applyFont="1" applyFill="1" applyBorder="1" applyAlignment="1">
      <alignment horizontal="center"/>
    </xf>
    <xf numFmtId="49" fontId="102" fillId="0" borderId="0" xfId="14" applyNumberFormat="1" applyFont="1" applyFill="1" applyBorder="1"/>
    <xf numFmtId="0" fontId="103" fillId="0" borderId="0" xfId="0" applyNumberFormat="1" applyFont="1" applyFill="1" applyAlignment="1">
      <alignment horizontal="left"/>
    </xf>
    <xf numFmtId="0" fontId="105" fillId="0" borderId="0" xfId="0" applyFont="1" applyFill="1"/>
    <xf numFmtId="169" fontId="104" fillId="0" borderId="1" xfId="14" applyNumberFormat="1" applyFont="1" applyFill="1" applyBorder="1" applyAlignment="1">
      <alignment horizontal="center"/>
    </xf>
    <xf numFmtId="0" fontId="104" fillId="0" borderId="1" xfId="10" applyFont="1" applyFill="1" applyBorder="1" applyAlignment="1">
      <alignment horizontal="center"/>
    </xf>
    <xf numFmtId="49" fontId="102" fillId="0" borderId="0" xfId="14" applyNumberFormat="1" applyFont="1" applyFill="1" applyAlignment="1"/>
    <xf numFmtId="0" fontId="80" fillId="0" borderId="0" xfId="0" applyNumberFormat="1" applyFont="1" applyFill="1" applyAlignment="1">
      <alignment horizontal="left"/>
    </xf>
    <xf numFmtId="49" fontId="102" fillId="0" borderId="0" xfId="14" applyNumberFormat="1" applyFont="1" applyFill="1" applyAlignment="1">
      <alignment horizontal="left" wrapText="1"/>
    </xf>
    <xf numFmtId="0" fontId="103" fillId="0" borderId="0" xfId="0" applyNumberFormat="1" applyFont="1" applyAlignment="1">
      <alignment horizontal="left"/>
    </xf>
    <xf numFmtId="49" fontId="102" fillId="0" borderId="0" xfId="14" applyNumberFormat="1" applyFont="1" applyFill="1" applyBorder="1" applyAlignment="1">
      <alignment horizontal="left" wrapText="1"/>
    </xf>
    <xf numFmtId="0" fontId="105" fillId="0" borderId="0" xfId="0" applyFont="1" applyFill="1" applyBorder="1"/>
    <xf numFmtId="0" fontId="103" fillId="0" borderId="0" xfId="0" applyNumberFormat="1" applyFont="1" applyBorder="1" applyAlignment="1">
      <alignment horizontal="left"/>
    </xf>
    <xf numFmtId="49" fontId="102" fillId="0" borderId="0" xfId="14" applyNumberFormat="1" applyFont="1" applyFill="1" applyBorder="1" applyAlignment="1">
      <alignment horizontal="left" indent="1"/>
    </xf>
    <xf numFmtId="49" fontId="106" fillId="0" borderId="1" xfId="14" applyNumberFormat="1" applyFont="1" applyFill="1" applyBorder="1" applyAlignment="1">
      <alignment horizontal="left" wrapText="1"/>
    </xf>
    <xf numFmtId="49" fontId="102" fillId="0" borderId="0" xfId="14" applyNumberFormat="1" applyFont="1" applyFill="1" applyAlignment="1">
      <alignment wrapText="1"/>
    </xf>
    <xf numFmtId="41" fontId="105" fillId="0" borderId="0" xfId="0" applyNumberFormat="1" applyFont="1" applyFill="1"/>
    <xf numFmtId="0" fontId="15" fillId="0" borderId="0" xfId="0" applyFont="1" applyFill="1"/>
    <xf numFmtId="0" fontId="11" fillId="0" borderId="0" xfId="10" applyFont="1" applyFill="1" applyAlignment="1">
      <alignment vertical="top"/>
    </xf>
    <xf numFmtId="0" fontId="103" fillId="0" borderId="0" xfId="0" applyNumberFormat="1" applyFont="1" applyFill="1" applyBorder="1" applyAlignment="1">
      <alignment horizontal="left"/>
    </xf>
    <xf numFmtId="0" fontId="15" fillId="0" borderId="0" xfId="0" applyFont="1" applyFill="1" applyBorder="1"/>
    <xf numFmtId="0" fontId="2" fillId="0" borderId="0" xfId="0" applyNumberFormat="1" applyFont="1" applyFill="1" applyBorder="1" applyAlignment="1">
      <alignment horizontal="left"/>
    </xf>
    <xf numFmtId="41" fontId="15" fillId="0" borderId="0" xfId="0" applyNumberFormat="1" applyFont="1" applyFill="1" applyBorder="1"/>
    <xf numFmtId="41" fontId="2" fillId="0" borderId="0" xfId="0" applyNumberFormat="1" applyFont="1" applyFill="1" applyBorder="1" applyAlignment="1">
      <alignment horizontal="left"/>
    </xf>
    <xf numFmtId="0" fontId="2" fillId="0" borderId="0" xfId="0" applyNumberFormat="1" applyFont="1" applyFill="1" applyAlignment="1">
      <alignment horizontal="left"/>
    </xf>
    <xf numFmtId="164" fontId="102" fillId="0" borderId="0" xfId="14" applyNumberFormat="1" applyFont="1" applyFill="1" applyBorder="1"/>
    <xf numFmtId="164" fontId="102" fillId="0" borderId="0" xfId="12" applyNumberFormat="1" applyFont="1" applyFill="1"/>
    <xf numFmtId="164" fontId="102" fillId="0" borderId="0" xfId="14" applyNumberFormat="1" applyFont="1" applyFill="1"/>
    <xf numFmtId="164" fontId="102" fillId="0" borderId="0" xfId="12" applyNumberFormat="1" applyFont="1" applyFill="1" applyBorder="1"/>
    <xf numFmtId="164" fontId="107" fillId="0" borderId="0" xfId="14" applyNumberFormat="1" applyFont="1" applyFill="1" applyBorder="1"/>
    <xf numFmtId="164" fontId="102" fillId="0" borderId="0" xfId="16" applyNumberFormat="1" applyFont="1" applyFill="1" applyBorder="1"/>
    <xf numFmtId="0" fontId="80" fillId="0" borderId="1" xfId="0" applyFont="1" applyFill="1" applyBorder="1" applyAlignment="1"/>
    <xf numFmtId="0" fontId="103" fillId="0" borderId="0" xfId="0" applyFont="1" applyBorder="1" applyAlignment="1">
      <alignment horizontal="center" wrapText="1"/>
    </xf>
    <xf numFmtId="0" fontId="103" fillId="0" borderId="0" xfId="0" applyFont="1" applyBorder="1" applyAlignment="1">
      <alignment horizontal="center"/>
    </xf>
    <xf numFmtId="0" fontId="103" fillId="0" borderId="21" xfId="0" applyNumberFormat="1" applyFont="1" applyFill="1" applyBorder="1" applyAlignment="1">
      <alignment horizontal="left"/>
    </xf>
    <xf numFmtId="164" fontId="102" fillId="0" borderId="21" xfId="14" applyNumberFormat="1" applyFont="1" applyFill="1" applyBorder="1"/>
    <xf numFmtId="0" fontId="21" fillId="0" borderId="0" xfId="0" applyNumberFormat="1" applyFont="1" applyFill="1" applyAlignment="1">
      <alignment horizontal="center"/>
    </xf>
    <xf numFmtId="0" fontId="103" fillId="0" borderId="1" xfId="0" applyNumberFormat="1" applyFont="1" applyFill="1" applyBorder="1" applyAlignment="1">
      <alignment horizontal="left"/>
    </xf>
    <xf numFmtId="164" fontId="102" fillId="0" borderId="1" xfId="14" applyNumberFormat="1" applyFont="1" applyFill="1" applyBorder="1"/>
    <xf numFmtId="164" fontId="102" fillId="0" borderId="1" xfId="12" applyNumberFormat="1" applyFont="1" applyFill="1" applyBorder="1"/>
    <xf numFmtId="164" fontId="26" fillId="0" borderId="0" xfId="0" applyNumberFormat="1" applyFont="1" applyFill="1" applyAlignment="1">
      <alignment horizontal="right"/>
    </xf>
    <xf numFmtId="0" fontId="18" fillId="0" borderId="0" xfId="0" applyFont="1" applyFill="1" applyAlignment="1">
      <alignment horizontal="left" wrapText="1" indent="1"/>
    </xf>
    <xf numFmtId="0" fontId="26" fillId="0" borderId="21" xfId="0" applyNumberFormat="1" applyFont="1" applyFill="1" applyBorder="1" applyAlignment="1">
      <alignment horizontal="left"/>
    </xf>
    <xf numFmtId="164" fontId="26" fillId="0" borderId="21" xfId="0" applyNumberFormat="1" applyFont="1" applyFill="1" applyBorder="1" applyAlignment="1">
      <alignment horizontal="right"/>
    </xf>
    <xf numFmtId="0" fontId="26" fillId="0" borderId="0" xfId="0" applyFont="1" applyFill="1" applyAlignment="1">
      <alignment horizontal="right"/>
    </xf>
    <xf numFmtId="0" fontId="26" fillId="0" borderId="4" xfId="0" applyNumberFormat="1" applyFont="1" applyFill="1" applyBorder="1" applyAlignment="1">
      <alignment horizontal="left"/>
    </xf>
    <xf numFmtId="164" fontId="26" fillId="0" borderId="4" xfId="0" applyNumberFormat="1" applyFont="1" applyFill="1" applyBorder="1" applyAlignment="1">
      <alignment horizontal="right"/>
    </xf>
    <xf numFmtId="0" fontId="17" fillId="49" borderId="0" xfId="0" applyFont="1" applyFill="1" applyAlignment="1">
      <alignment horizontal="left" wrapText="1"/>
    </xf>
    <xf numFmtId="0" fontId="26" fillId="49" borderId="0" xfId="0" applyNumberFormat="1" applyFont="1" applyFill="1" applyAlignment="1">
      <alignment horizontal="left"/>
    </xf>
    <xf numFmtId="164" fontId="26" fillId="49" borderId="0" xfId="0" applyNumberFormat="1" applyFont="1" applyFill="1" applyAlignment="1">
      <alignment horizontal="right"/>
    </xf>
    <xf numFmtId="0" fontId="17" fillId="49" borderId="0" xfId="0" applyNumberFormat="1" applyFont="1" applyFill="1" applyAlignment="1">
      <alignment horizontal="left"/>
    </xf>
    <xf numFmtId="0" fontId="17" fillId="49" borderId="0" xfId="0" applyNumberFormat="1" applyFont="1" applyFill="1" applyBorder="1" applyAlignment="1">
      <alignment horizontal="left"/>
    </xf>
    <xf numFmtId="164" fontId="17" fillId="49" borderId="0" xfId="0" applyNumberFormat="1" applyFont="1" applyFill="1" applyBorder="1" applyAlignment="1">
      <alignment horizontal="right"/>
    </xf>
    <xf numFmtId="164" fontId="17" fillId="0" borderId="0" xfId="0" applyNumberFormat="1" applyFont="1" applyFill="1" applyBorder="1" applyAlignment="1">
      <alignment horizontal="right"/>
    </xf>
    <xf numFmtId="0" fontId="17" fillId="49" borderId="1" xfId="0" applyNumberFormat="1" applyFont="1" applyFill="1" applyBorder="1" applyAlignment="1">
      <alignment horizontal="left"/>
    </xf>
    <xf numFmtId="164" fontId="17" fillId="49" borderId="1" xfId="0" applyNumberFormat="1" applyFont="1" applyFill="1" applyBorder="1" applyAlignment="1">
      <alignment horizontal="right"/>
    </xf>
    <xf numFmtId="0" fontId="17" fillId="0" borderId="0" xfId="0" applyFont="1" applyFill="1" applyAlignment="1">
      <alignment horizontal="left" wrapText="1" indent="1"/>
    </xf>
    <xf numFmtId="164" fontId="18" fillId="0" borderId="0" xfId="0" applyNumberFormat="1" applyFont="1" applyFill="1" applyAlignment="1">
      <alignment horizontal="right"/>
    </xf>
    <xf numFmtId="0" fontId="17" fillId="0" borderId="0" xfId="0" applyFont="1" applyAlignment="1"/>
    <xf numFmtId="0" fontId="26" fillId="0" borderId="22" xfId="0" applyNumberFormat="1" applyFont="1" applyFill="1" applyBorder="1" applyAlignment="1">
      <alignment horizontal="left"/>
    </xf>
    <xf numFmtId="0" fontId="17" fillId="0" borderId="0" xfId="0" applyNumberFormat="1" applyFont="1" applyFill="1" applyAlignment="1">
      <alignment horizontal="left"/>
    </xf>
    <xf numFmtId="0" fontId="17" fillId="0" borderId="0" xfId="0" applyFont="1" applyFill="1" applyAlignment="1">
      <alignment horizontal="left" wrapText="1" indent="2"/>
    </xf>
    <xf numFmtId="0" fontId="17" fillId="0" borderId="0" xfId="0" applyFont="1" applyFill="1" applyAlignment="1">
      <alignment horizontal="left" wrapText="1" indent="3"/>
    </xf>
    <xf numFmtId="0" fontId="17" fillId="0" borderId="4" xfId="0" applyNumberFormat="1" applyFont="1" applyFill="1" applyBorder="1" applyAlignment="1">
      <alignment horizontal="left"/>
    </xf>
    <xf numFmtId="164" fontId="17" fillId="0" borderId="4" xfId="0" applyNumberFormat="1" applyFont="1" applyFill="1" applyBorder="1" applyAlignment="1">
      <alignment horizontal="right"/>
    </xf>
    <xf numFmtId="0" fontId="26" fillId="0" borderId="1" xfId="0" applyNumberFormat="1" applyFont="1" applyFill="1" applyBorder="1" applyAlignment="1">
      <alignment horizontal="left"/>
    </xf>
    <xf numFmtId="164" fontId="26" fillId="0" borderId="1" xfId="0" applyNumberFormat="1" applyFont="1" applyFill="1" applyBorder="1" applyAlignment="1">
      <alignment horizontal="right"/>
    </xf>
    <xf numFmtId="0" fontId="17" fillId="0" borderId="22" xfId="0" applyNumberFormat="1" applyFont="1" applyBorder="1" applyAlignment="1">
      <alignment horizontal="left"/>
    </xf>
    <xf numFmtId="0" fontId="17" fillId="0" borderId="0" xfId="0" applyNumberFormat="1" applyFont="1"/>
    <xf numFmtId="0" fontId="17" fillId="0" borderId="0" xfId="0" applyFont="1"/>
    <xf numFmtId="164" fontId="17" fillId="0" borderId="0" xfId="0" applyNumberFormat="1" applyFont="1"/>
    <xf numFmtId="0" fontId="17" fillId="0" borderId="0" xfId="0" applyFont="1" applyFill="1" applyAlignment="1">
      <alignment horizontal="left" wrapText="1"/>
    </xf>
    <xf numFmtId="0" fontId="87" fillId="0" borderId="0" xfId="0" applyFont="1" applyAlignment="1">
      <alignment horizontal="left"/>
    </xf>
    <xf numFmtId="164" fontId="108" fillId="0" borderId="0" xfId="0" applyNumberFormat="1" applyFont="1" applyFill="1" applyAlignment="1"/>
    <xf numFmtId="0" fontId="108" fillId="0" borderId="0" xfId="0" applyFont="1" applyFill="1" applyAlignment="1"/>
    <xf numFmtId="0" fontId="89" fillId="0" borderId="0" xfId="0" applyFont="1" applyAlignment="1"/>
    <xf numFmtId="0" fontId="17" fillId="0" borderId="0" xfId="0" applyFont="1" applyFill="1"/>
    <xf numFmtId="0" fontId="17" fillId="0" borderId="0" xfId="0" applyNumberFormat="1" applyFont="1" applyFill="1"/>
    <xf numFmtId="0" fontId="80" fillId="0" borderId="0" xfId="0" applyFont="1"/>
    <xf numFmtId="0" fontId="103" fillId="0" borderId="0" xfId="0" applyFont="1" applyFill="1" applyAlignment="1">
      <alignment horizontal="left" wrapText="1"/>
    </xf>
    <xf numFmtId="170" fontId="103" fillId="0" borderId="0" xfId="4" applyNumberFormat="1" applyFont="1"/>
    <xf numFmtId="0" fontId="110" fillId="0" borderId="21" xfId="0" applyNumberFormat="1" applyFont="1" applyFill="1" applyBorder="1" applyAlignment="1">
      <alignment horizontal="left"/>
    </xf>
    <xf numFmtId="164" fontId="110" fillId="0" borderId="21" xfId="0" applyNumberFormat="1" applyFont="1" applyFill="1" applyBorder="1" applyAlignment="1">
      <alignment horizontal="right"/>
    </xf>
    <xf numFmtId="164" fontId="102" fillId="49" borderId="0" xfId="12" applyNumberFormat="1" applyFont="1" applyFill="1"/>
    <xf numFmtId="49" fontId="111" fillId="0" borderId="0" xfId="14" applyNumberFormat="1" applyFont="1" applyFill="1" applyBorder="1"/>
    <xf numFmtId="0" fontId="111" fillId="0" borderId="0" xfId="0" applyNumberFormat="1" applyFont="1" applyFill="1" applyAlignment="1">
      <alignment horizontal="right"/>
    </xf>
    <xf numFmtId="0" fontId="111" fillId="0" borderId="0" xfId="0" applyNumberFormat="1" applyFont="1" applyFill="1" applyAlignment="1">
      <alignment horizontal="left"/>
    </xf>
    <xf numFmtId="41" fontId="111" fillId="0" borderId="0" xfId="14" applyNumberFormat="1" applyFont="1" applyFill="1" applyBorder="1"/>
    <xf numFmtId="0" fontId="87" fillId="0" borderId="0" xfId="0" applyNumberFormat="1" applyFont="1" applyBorder="1" applyAlignment="1">
      <alignment horizontal="left"/>
    </xf>
    <xf numFmtId="0" fontId="18" fillId="0" borderId="0" xfId="0" applyNumberFormat="1" applyFont="1" applyFill="1" applyBorder="1" applyAlignment="1">
      <alignment horizontal="center"/>
    </xf>
    <xf numFmtId="170" fontId="17" fillId="0" borderId="0" xfId="4" applyNumberFormat="1" applyFont="1" applyAlignment="1"/>
    <xf numFmtId="170" fontId="17" fillId="0" borderId="1" xfId="4" applyNumberFormat="1" applyFont="1" applyBorder="1" applyAlignment="1"/>
    <xf numFmtId="170" fontId="17" fillId="0" borderId="4" xfId="4" applyNumberFormat="1" applyFont="1" applyBorder="1" applyAlignment="1"/>
    <xf numFmtId="170" fontId="17" fillId="52" borderId="1" xfId="4" applyNumberFormat="1" applyFont="1" applyFill="1" applyBorder="1" applyAlignment="1"/>
    <xf numFmtId="170" fontId="17" fillId="52" borderId="0" xfId="4" applyNumberFormat="1" applyFont="1" applyFill="1" applyAlignment="1"/>
    <xf numFmtId="0" fontId="112" fillId="0" borderId="0" xfId="0" applyFont="1" applyAlignment="1"/>
    <xf numFmtId="0" fontId="112" fillId="0" borderId="0" xfId="0" applyFont="1" applyFill="1" applyAlignment="1">
      <alignment horizontal="left" wrapText="1"/>
    </xf>
    <xf numFmtId="0" fontId="17" fillId="0" borderId="0" xfId="0" applyFont="1" applyFill="1" applyAlignment="1">
      <alignment horizontal="left" wrapText="1"/>
    </xf>
    <xf numFmtId="0" fontId="17" fillId="0" borderId="0" xfId="0" applyNumberFormat="1" applyFont="1" applyFill="1" applyAlignment="1">
      <alignment horizontal="left"/>
    </xf>
    <xf numFmtId="164" fontId="17" fillId="0" borderId="0" xfId="0" applyNumberFormat="1" applyFont="1" applyFill="1" applyAlignment="1">
      <alignment horizontal="right"/>
    </xf>
    <xf numFmtId="0" fontId="17" fillId="0" borderId="0" xfId="0" applyFont="1" applyFill="1" applyAlignment="1">
      <alignment wrapText="1"/>
    </xf>
    <xf numFmtId="0" fontId="17" fillId="0" borderId="0" xfId="0" applyFont="1" applyFill="1" applyAlignment="1"/>
    <xf numFmtId="0" fontId="17" fillId="0" borderId="22" xfId="0" applyNumberFormat="1" applyFont="1" applyFill="1" applyBorder="1" applyAlignment="1">
      <alignment horizontal="left"/>
    </xf>
    <xf numFmtId="0" fontId="17" fillId="0" borderId="23" xfId="0" applyNumberFormat="1" applyFont="1" applyFill="1" applyBorder="1" applyAlignment="1">
      <alignment horizontal="left"/>
    </xf>
    <xf numFmtId="165" fontId="17" fillId="0" borderId="23" xfId="0" applyNumberFormat="1" applyFont="1" applyFill="1" applyBorder="1" applyAlignment="1">
      <alignment horizontal="right"/>
    </xf>
    <xf numFmtId="0" fontId="26" fillId="0" borderId="23" xfId="0" applyNumberFormat="1" applyFont="1" applyFill="1" applyBorder="1" applyAlignment="1">
      <alignment horizontal="left"/>
    </xf>
    <xf numFmtId="0" fontId="17" fillId="0" borderId="3" xfId="0" applyNumberFormat="1" applyFont="1" applyBorder="1" applyAlignment="1">
      <alignment horizontal="left"/>
    </xf>
    <xf numFmtId="0" fontId="17" fillId="0" borderId="0" xfId="0" applyFont="1" applyFill="1" applyAlignment="1">
      <alignment horizontal="left" wrapText="1" indent="1"/>
    </xf>
    <xf numFmtId="10" fontId="2" fillId="0" borderId="0" xfId="0" applyNumberFormat="1" applyFont="1" applyFill="1" applyAlignment="1"/>
    <xf numFmtId="0" fontId="18" fillId="0" borderId="1" xfId="0" applyNumberFormat="1" applyFont="1" applyFill="1" applyBorder="1" applyAlignment="1">
      <alignment horizontal="center"/>
    </xf>
    <xf numFmtId="0" fontId="18" fillId="0" borderId="0" xfId="0" applyNumberFormat="1" applyFont="1" applyFill="1" applyBorder="1" applyAlignment="1">
      <alignment horizontal="center"/>
    </xf>
    <xf numFmtId="0" fontId="18" fillId="0" borderId="0" xfId="0" applyNumberFormat="1" applyFont="1" applyFill="1" applyBorder="1" applyAlignment="1">
      <alignment horizontal="center"/>
    </xf>
    <xf numFmtId="0" fontId="17" fillId="0" borderId="21" xfId="0" applyNumberFormat="1" applyFont="1" applyFill="1" applyBorder="1" applyAlignment="1">
      <alignment horizontal="left"/>
    </xf>
    <xf numFmtId="164" fontId="17" fillId="0" borderId="21" xfId="0" applyNumberFormat="1" applyFont="1" applyFill="1" applyBorder="1" applyAlignment="1">
      <alignment horizontal="right"/>
    </xf>
    <xf numFmtId="0" fontId="2" fillId="0" borderId="0" xfId="0" applyFont="1" applyFill="1" applyAlignment="1">
      <alignment horizontal="left" wrapText="1"/>
    </xf>
    <xf numFmtId="10" fontId="2" fillId="0" borderId="0" xfId="0" applyNumberFormat="1" applyFont="1" applyAlignment="1"/>
    <xf numFmtId="0" fontId="94" fillId="0" borderId="0" xfId="0" applyFont="1" applyFill="1" applyAlignment="1">
      <alignment horizontal="left" wrapText="1"/>
    </xf>
    <xf numFmtId="0" fontId="94" fillId="0" borderId="0" xfId="0" applyFont="1" applyFill="1" applyAlignment="1">
      <alignment horizontal="left" wrapText="1" indent="1"/>
    </xf>
    <xf numFmtId="210" fontId="1" fillId="0" borderId="0" xfId="1" applyNumberFormat="1" applyFont="1" applyFill="1" applyAlignment="1">
      <alignment horizontal="right"/>
    </xf>
    <xf numFmtId="0" fontId="2" fillId="0" borderId="0" xfId="0" applyFont="1" applyBorder="1" applyAlignment="1">
      <alignment horizontal="center"/>
    </xf>
    <xf numFmtId="0" fontId="4" fillId="0" borderId="0" xfId="0" applyFont="1" applyBorder="1"/>
    <xf numFmtId="0" fontId="19" fillId="0" borderId="24" xfId="0" applyNumberFormat="1" applyFont="1" applyFill="1" applyBorder="1" applyAlignment="1">
      <alignment horizontal="left"/>
    </xf>
    <xf numFmtId="0" fontId="18" fillId="0" borderId="4" xfId="0" applyNumberFormat="1" applyFont="1" applyFill="1" applyBorder="1" applyAlignment="1">
      <alignment horizontal="center"/>
    </xf>
    <xf numFmtId="0" fontId="18" fillId="0" borderId="0" xfId="0" applyFont="1" applyFill="1" applyAlignment="1">
      <alignment horizontal="center"/>
    </xf>
    <xf numFmtId="0" fontId="18" fillId="0" borderId="1" xfId="0" applyNumberFormat="1" applyFont="1" applyFill="1" applyBorder="1" applyAlignment="1">
      <alignment horizontal="center"/>
    </xf>
    <xf numFmtId="0" fontId="18" fillId="0" borderId="0" xfId="0" applyNumberFormat="1" applyFont="1" applyFill="1" applyBorder="1" applyAlignment="1">
      <alignment horizontal="center"/>
    </xf>
    <xf numFmtId="170" fontId="17" fillId="0" borderId="0" xfId="4" applyNumberFormat="1" applyFont="1" applyFill="1" applyAlignment="1"/>
    <xf numFmtId="0" fontId="17" fillId="0" borderId="21" xfId="0" applyNumberFormat="1" applyFont="1" applyFill="1" applyBorder="1" applyAlignment="1">
      <alignment horizontal="left"/>
    </xf>
    <xf numFmtId="164" fontId="17" fillId="0" borderId="21" xfId="0" applyNumberFormat="1" applyFont="1" applyFill="1" applyBorder="1" applyAlignment="1">
      <alignment horizontal="right"/>
    </xf>
    <xf numFmtId="0" fontId="18" fillId="0" borderId="0" xfId="0" applyNumberFormat="1" applyFont="1" applyFill="1" applyAlignment="1">
      <alignment horizontal="center"/>
    </xf>
    <xf numFmtId="0" fontId="18" fillId="0" borderId="0" xfId="0" applyNumberFormat="1" applyFont="1" applyFill="1" applyBorder="1" applyAlignment="1">
      <alignment horizontal="center"/>
    </xf>
    <xf numFmtId="164" fontId="2" fillId="0" borderId="21" xfId="0" applyNumberFormat="1" applyFont="1" applyFill="1" applyBorder="1" applyAlignment="1">
      <alignment horizontal="right"/>
    </xf>
    <xf numFmtId="0" fontId="17" fillId="0" borderId="0" xfId="0" applyFont="1" applyFill="1" applyBorder="1" applyAlignment="1"/>
    <xf numFmtId="165" fontId="17" fillId="0" borderId="0" xfId="0" applyNumberFormat="1" applyFont="1" applyFill="1" applyBorder="1" applyAlignment="1">
      <alignment horizontal="right"/>
    </xf>
    <xf numFmtId="0" fontId="17" fillId="0" borderId="0" xfId="0" applyFont="1" applyFill="1" applyBorder="1"/>
    <xf numFmtId="0" fontId="17" fillId="0" borderId="0" xfId="0" applyNumberFormat="1" applyFont="1" applyBorder="1" applyAlignment="1">
      <alignment horizontal="left"/>
    </xf>
    <xf numFmtId="0" fontId="17" fillId="0" borderId="0" xfId="0" applyFont="1" applyBorder="1"/>
    <xf numFmtId="0" fontId="15" fillId="0" borderId="0" xfId="0" applyNumberFormat="1" applyFont="1" applyFill="1" applyAlignment="1">
      <alignment horizontal="left"/>
    </xf>
    <xf numFmtId="0" fontId="2" fillId="0" borderId="21" xfId="0" applyNumberFormat="1" applyFont="1" applyFill="1" applyBorder="1" applyAlignment="1">
      <alignment horizontal="left"/>
    </xf>
    <xf numFmtId="0" fontId="18" fillId="0" borderId="0" xfId="0" applyNumberFormat="1" applyFont="1" applyFill="1" applyBorder="1" applyAlignment="1">
      <alignment horizontal="center"/>
    </xf>
    <xf numFmtId="0" fontId="18" fillId="0" borderId="3" xfId="0" applyNumberFormat="1" applyFont="1" applyFill="1" applyBorder="1" applyAlignment="1">
      <alignment horizontal="center"/>
    </xf>
    <xf numFmtId="0" fontId="18" fillId="0" borderId="17" xfId="0" applyNumberFormat="1" applyFont="1" applyFill="1" applyBorder="1" applyAlignment="1">
      <alignment horizontal="center"/>
    </xf>
    <xf numFmtId="0" fontId="18" fillId="0" borderId="4" xfId="0" applyNumberFormat="1" applyFont="1" applyFill="1" applyBorder="1" applyAlignment="1">
      <alignment horizontal="left"/>
    </xf>
    <xf numFmtId="0" fontId="19" fillId="0" borderId="4" xfId="0" applyNumberFormat="1" applyFont="1" applyFill="1" applyBorder="1" applyAlignment="1">
      <alignment horizontal="left"/>
    </xf>
    <xf numFmtId="0" fontId="13" fillId="0" borderId="0" xfId="0" applyFont="1" applyBorder="1" applyAlignment="1">
      <alignment horizontal="center"/>
    </xf>
    <xf numFmtId="0" fontId="4" fillId="0" borderId="0" xfId="0" applyFont="1" applyBorder="1" applyAlignment="1"/>
    <xf numFmtId="0" fontId="17" fillId="0" borderId="0" xfId="0" applyNumberFormat="1" applyFont="1" applyFill="1" applyBorder="1" applyAlignment="1">
      <alignment horizontal="left" vertical="center"/>
    </xf>
    <xf numFmtId="0" fontId="21" fillId="0" borderId="0" xfId="0" applyNumberFormat="1" applyFont="1" applyFill="1" applyAlignment="1">
      <alignment horizontal="center"/>
    </xf>
    <xf numFmtId="0" fontId="18" fillId="0" borderId="0" xfId="0" applyNumberFormat="1" applyFont="1" applyFill="1" applyAlignment="1">
      <alignment horizontal="center"/>
    </xf>
    <xf numFmtId="0" fontId="115" fillId="0" borderId="0" xfId="0" applyFont="1" applyFill="1" applyBorder="1" applyAlignment="1">
      <alignment horizontal="left" wrapText="1"/>
    </xf>
    <xf numFmtId="0" fontId="116" fillId="0" borderId="0" xfId="0" applyNumberFormat="1" applyFont="1" applyFill="1" applyBorder="1" applyAlignment="1">
      <alignment horizontal="left"/>
    </xf>
    <xf numFmtId="0" fontId="80" fillId="0" borderId="0" xfId="0" applyNumberFormat="1" applyFont="1" applyFill="1" applyBorder="1" applyAlignment="1">
      <alignment horizontal="center"/>
    </xf>
    <xf numFmtId="0" fontId="116" fillId="0" borderId="3" xfId="0" applyNumberFormat="1" applyFont="1" applyFill="1" applyBorder="1" applyAlignment="1">
      <alignment horizontal="left"/>
    </xf>
    <xf numFmtId="0" fontId="117" fillId="0" borderId="0" xfId="0" applyNumberFormat="1" applyFont="1" applyFill="1" applyBorder="1" applyAlignment="1">
      <alignment horizontal="center"/>
    </xf>
    <xf numFmtId="0" fontId="105" fillId="0" borderId="0" xfId="0" applyFont="1" applyBorder="1" applyAlignment="1">
      <alignment horizontal="center"/>
    </xf>
    <xf numFmtId="0" fontId="105" fillId="0" borderId="0" xfId="0" applyFont="1" applyAlignment="1">
      <alignment horizontal="center"/>
    </xf>
    <xf numFmtId="0" fontId="118" fillId="0" borderId="0" xfId="0" applyNumberFormat="1" applyFont="1" applyFill="1" applyBorder="1" applyAlignment="1">
      <alignment horizontal="left"/>
    </xf>
    <xf numFmtId="0" fontId="116" fillId="0" borderId="0" xfId="0" applyNumberFormat="1" applyFont="1" applyFill="1" applyBorder="1" applyAlignment="1">
      <alignment horizontal="center"/>
    </xf>
    <xf numFmtId="0" fontId="80" fillId="0" borderId="0" xfId="0" applyFont="1" applyFill="1" applyBorder="1" applyAlignment="1">
      <alignment horizontal="left" wrapText="1"/>
    </xf>
    <xf numFmtId="0" fontId="103" fillId="0" borderId="0" xfId="0" applyNumberFormat="1" applyFont="1" applyFill="1" applyBorder="1" applyAlignment="1">
      <alignment horizontal="left"/>
    </xf>
    <xf numFmtId="164" fontId="103" fillId="0" borderId="0" xfId="0" applyNumberFormat="1" applyFont="1" applyFill="1" applyBorder="1" applyAlignment="1">
      <alignment horizontal="right"/>
    </xf>
    <xf numFmtId="0" fontId="103" fillId="0" borderId="3" xfId="0" applyNumberFormat="1" applyFont="1" applyFill="1" applyBorder="1" applyAlignment="1">
      <alignment horizontal="left"/>
    </xf>
    <xf numFmtId="0" fontId="103" fillId="0" borderId="0" xfId="0" applyFont="1" applyBorder="1" applyAlignment="1"/>
    <xf numFmtId="0" fontId="103" fillId="0" borderId="0" xfId="0" applyFont="1" applyAlignment="1"/>
    <xf numFmtId="0" fontId="103" fillId="0" borderId="0" xfId="0" applyFont="1" applyFill="1" applyBorder="1" applyAlignment="1">
      <alignment horizontal="left" wrapText="1" indent="1"/>
    </xf>
    <xf numFmtId="0" fontId="103" fillId="0" borderId="1" xfId="0" applyNumberFormat="1" applyFont="1" applyFill="1" applyBorder="1" applyAlignment="1">
      <alignment horizontal="left"/>
    </xf>
    <xf numFmtId="164" fontId="103" fillId="0" borderId="1" xfId="0" applyNumberFormat="1" applyFont="1" applyFill="1" applyBorder="1" applyAlignment="1">
      <alignment horizontal="right"/>
    </xf>
    <xf numFmtId="0" fontId="80" fillId="0" borderId="0" xfId="0" applyFont="1" applyFill="1" applyBorder="1" applyAlignment="1">
      <alignment horizontal="left" wrapText="1" indent="2"/>
    </xf>
    <xf numFmtId="0" fontId="80" fillId="0" borderId="0" xfId="0" applyNumberFormat="1" applyFont="1" applyFill="1" applyBorder="1" applyAlignment="1">
      <alignment horizontal="left"/>
    </xf>
    <xf numFmtId="164" fontId="80" fillId="0" borderId="0" xfId="0" applyNumberFormat="1" applyFont="1" applyFill="1" applyBorder="1" applyAlignment="1">
      <alignment horizontal="right"/>
    </xf>
    <xf numFmtId="0" fontId="80" fillId="0" borderId="3" xfId="0" applyNumberFormat="1" applyFont="1" applyFill="1" applyBorder="1" applyAlignment="1">
      <alignment horizontal="left"/>
    </xf>
    <xf numFmtId="0" fontId="80" fillId="0" borderId="4" xfId="0" applyNumberFormat="1" applyFont="1" applyFill="1" applyBorder="1" applyAlignment="1">
      <alignment horizontal="left"/>
    </xf>
    <xf numFmtId="164" fontId="80" fillId="0" borderId="4" xfId="0" applyNumberFormat="1" applyFont="1" applyFill="1" applyBorder="1" applyAlignment="1">
      <alignment horizontal="right"/>
    </xf>
    <xf numFmtId="0" fontId="103" fillId="0" borderId="0" xfId="0" applyFont="1" applyFill="1" applyBorder="1" applyAlignment="1">
      <alignment wrapText="1"/>
    </xf>
    <xf numFmtId="0" fontId="103" fillId="0" borderId="0" xfId="0" applyFont="1" applyFill="1" applyBorder="1" applyAlignment="1"/>
    <xf numFmtId="164" fontId="119" fillId="0" borderId="4" xfId="0" applyNumberFormat="1" applyFont="1" applyFill="1" applyBorder="1" applyAlignment="1">
      <alignment horizontal="right"/>
    </xf>
    <xf numFmtId="0" fontId="103" fillId="0" borderId="4" xfId="0" applyNumberFormat="1" applyFont="1" applyFill="1" applyBorder="1" applyAlignment="1">
      <alignment horizontal="left"/>
    </xf>
    <xf numFmtId="164" fontId="103" fillId="0" borderId="4" xfId="0" applyNumberFormat="1" applyFont="1" applyFill="1" applyBorder="1" applyAlignment="1">
      <alignment horizontal="right"/>
    </xf>
    <xf numFmtId="164" fontId="119" fillId="0" borderId="0" xfId="0" applyNumberFormat="1" applyFont="1" applyFill="1" applyAlignment="1">
      <alignment horizontal="right"/>
    </xf>
    <xf numFmtId="0" fontId="103" fillId="0" borderId="0" xfId="0" applyFont="1" applyFill="1" applyBorder="1" applyAlignment="1">
      <alignment horizontal="left" wrapText="1"/>
    </xf>
    <xf numFmtId="164" fontId="103" fillId="0" borderId="0" xfId="0" applyNumberFormat="1" applyFont="1" applyFill="1" applyAlignment="1">
      <alignment horizontal="right"/>
    </xf>
    <xf numFmtId="0" fontId="80" fillId="0" borderId="2" xfId="0" applyNumberFormat="1" applyFont="1" applyFill="1" applyBorder="1" applyAlignment="1">
      <alignment horizontal="left"/>
    </xf>
    <xf numFmtId="164" fontId="119" fillId="0" borderId="2" xfId="0" applyNumberFormat="1" applyFont="1" applyFill="1" applyBorder="1" applyAlignment="1">
      <alignment horizontal="right"/>
    </xf>
    <xf numFmtId="0" fontId="80" fillId="0" borderId="21" xfId="0" applyNumberFormat="1" applyFont="1" applyFill="1" applyBorder="1" applyAlignment="1">
      <alignment horizontal="left"/>
    </xf>
    <xf numFmtId="164" fontId="119" fillId="0" borderId="21" xfId="0" applyNumberFormat="1" applyFont="1" applyFill="1" applyBorder="1" applyAlignment="1">
      <alignment horizontal="right"/>
    </xf>
    <xf numFmtId="0" fontId="103" fillId="0" borderId="0" xfId="0" applyFont="1" applyFill="1" applyAlignment="1">
      <alignment horizontal="left" wrapText="1"/>
    </xf>
    <xf numFmtId="0" fontId="110" fillId="0" borderId="0" xfId="0" applyNumberFormat="1" applyFont="1" applyFill="1" applyAlignment="1">
      <alignment horizontal="left"/>
    </xf>
    <xf numFmtId="0" fontId="110" fillId="0" borderId="1" xfId="0" applyNumberFormat="1" applyFont="1" applyFill="1" applyBorder="1" applyAlignment="1">
      <alignment horizontal="left"/>
    </xf>
    <xf numFmtId="164" fontId="110" fillId="0" borderId="1" xfId="0" applyNumberFormat="1" applyFont="1" applyFill="1" applyBorder="1" applyAlignment="1">
      <alignment horizontal="right"/>
    </xf>
    <xf numFmtId="0" fontId="110" fillId="0" borderId="0" xfId="0" applyNumberFormat="1" applyFont="1" applyFill="1" applyBorder="1" applyAlignment="1">
      <alignment horizontal="left"/>
    </xf>
    <xf numFmtId="164" fontId="110" fillId="0" borderId="0" xfId="0" applyNumberFormat="1" applyFont="1" applyFill="1" applyBorder="1" applyAlignment="1">
      <alignment horizontal="right"/>
    </xf>
    <xf numFmtId="0" fontId="119" fillId="0" borderId="0" xfId="0" applyNumberFormat="1" applyFont="1" applyFill="1" applyBorder="1" applyAlignment="1">
      <alignment horizontal="left"/>
    </xf>
    <xf numFmtId="0" fontId="119" fillId="0" borderId="0" xfId="0" applyNumberFormat="1" applyFont="1" applyFill="1" applyAlignment="1">
      <alignment horizontal="left"/>
    </xf>
    <xf numFmtId="0" fontId="110" fillId="0" borderId="3" xfId="0" applyNumberFormat="1" applyFont="1" applyFill="1" applyBorder="1" applyAlignment="1">
      <alignment horizontal="left"/>
    </xf>
    <xf numFmtId="0" fontId="80" fillId="0" borderId="0" xfId="0" applyFont="1" applyFill="1" applyAlignment="1">
      <alignment horizontal="left" wrapText="1"/>
    </xf>
    <xf numFmtId="0" fontId="119" fillId="0" borderId="21" xfId="0" applyNumberFormat="1" applyFont="1" applyFill="1" applyBorder="1" applyAlignment="1">
      <alignment horizontal="left"/>
    </xf>
    <xf numFmtId="164" fontId="119" fillId="0" borderId="0" xfId="0" applyNumberFormat="1" applyFont="1" applyFill="1" applyBorder="1" applyAlignment="1">
      <alignment horizontal="right"/>
    </xf>
    <xf numFmtId="0" fontId="110" fillId="0" borderId="0" xfId="0" applyFont="1" applyFill="1" applyAlignment="1">
      <alignment wrapText="1"/>
    </xf>
    <xf numFmtId="0" fontId="110" fillId="0" borderId="0" xfId="0" applyFont="1" applyFill="1" applyAlignment="1"/>
    <xf numFmtId="0" fontId="110" fillId="0" borderId="0" xfId="0" applyFont="1" applyFill="1" applyBorder="1" applyAlignment="1"/>
    <xf numFmtId="0" fontId="120" fillId="0" borderId="0" xfId="0" applyFont="1" applyFill="1" applyAlignment="1">
      <alignment wrapText="1"/>
    </xf>
    <xf numFmtId="164" fontId="110" fillId="0" borderId="0" xfId="0" applyNumberFormat="1" applyFont="1" applyFill="1" applyAlignment="1">
      <alignment horizontal="right"/>
    </xf>
    <xf numFmtId="0" fontId="103" fillId="0" borderId="0" xfId="0" applyFont="1" applyFill="1" applyAlignment="1">
      <alignment horizontal="left" wrapText="1" indent="1"/>
    </xf>
    <xf numFmtId="170" fontId="110" fillId="0" borderId="0" xfId="4" applyNumberFormat="1" applyFont="1" applyFill="1" applyAlignment="1">
      <alignment horizontal="left"/>
    </xf>
    <xf numFmtId="170" fontId="110" fillId="0" borderId="0" xfId="4" applyNumberFormat="1" applyFont="1" applyFill="1" applyAlignment="1">
      <alignment horizontal="right"/>
    </xf>
    <xf numFmtId="0" fontId="18" fillId="0" borderId="0" xfId="0" applyFont="1" applyFill="1" applyAlignment="1">
      <alignment horizontal="left" wrapText="1" indent="2"/>
    </xf>
    <xf numFmtId="164" fontId="21" fillId="0" borderId="0" xfId="0" applyNumberFormat="1" applyFont="1" applyFill="1" applyAlignment="1">
      <alignment horizontal="right"/>
    </xf>
    <xf numFmtId="0" fontId="21" fillId="0" borderId="4" xfId="0" applyNumberFormat="1" applyFont="1" applyFill="1" applyBorder="1" applyAlignment="1">
      <alignment horizontal="left"/>
    </xf>
    <xf numFmtId="164" fontId="21" fillId="0" borderId="4" xfId="0" applyNumberFormat="1" applyFont="1" applyFill="1" applyBorder="1" applyAlignment="1">
      <alignment horizontal="right"/>
    </xf>
    <xf numFmtId="0" fontId="26" fillId="0" borderId="0" xfId="0" applyFont="1" applyFill="1" applyAlignment="1">
      <alignment wrapText="1"/>
    </xf>
    <xf numFmtId="0" fontId="21" fillId="0" borderId="2" xfId="0" applyNumberFormat="1" applyFont="1" applyFill="1" applyBorder="1" applyAlignment="1">
      <alignment horizontal="left"/>
    </xf>
    <xf numFmtId="164" fontId="21" fillId="0" borderId="2" xfId="0" applyNumberFormat="1" applyFont="1" applyFill="1" applyBorder="1" applyAlignment="1">
      <alignment horizontal="right"/>
    </xf>
    <xf numFmtId="0" fontId="21" fillId="0" borderId="0" xfId="0" applyNumberFormat="1" applyFont="1" applyFill="1" applyBorder="1" applyAlignment="1">
      <alignment horizontal="left"/>
    </xf>
    <xf numFmtId="0" fontId="21" fillId="0" borderId="21" xfId="0" applyNumberFormat="1" applyFont="1" applyFill="1" applyBorder="1" applyAlignment="1">
      <alignment horizontal="left"/>
    </xf>
    <xf numFmtId="164" fontId="21" fillId="0" borderId="21" xfId="0" applyNumberFormat="1" applyFont="1" applyFill="1" applyBorder="1" applyAlignment="1">
      <alignment horizontal="right"/>
    </xf>
    <xf numFmtId="164" fontId="26" fillId="0" borderId="0" xfId="0" applyNumberFormat="1" applyFont="1" applyFill="1" applyBorder="1" applyAlignment="1">
      <alignment horizontal="right"/>
    </xf>
    <xf numFmtId="164" fontId="21" fillId="0" borderId="0" xfId="0" applyNumberFormat="1" applyFont="1" applyFill="1" applyBorder="1" applyAlignment="1">
      <alignment horizontal="right"/>
    </xf>
    <xf numFmtId="0" fontId="26" fillId="0" borderId="25" xfId="0" applyNumberFormat="1" applyFont="1" applyFill="1" applyBorder="1" applyAlignment="1">
      <alignment horizontal="left"/>
    </xf>
    <xf numFmtId="170" fontId="26" fillId="0" borderId="0" xfId="4" applyNumberFormat="1" applyFont="1" applyFill="1" applyAlignment="1">
      <alignment horizontal="left"/>
    </xf>
    <xf numFmtId="0" fontId="17" fillId="0" borderId="0" xfId="0" applyFont="1" applyAlignment="1"/>
    <xf numFmtId="0" fontId="18" fillId="0" borderId="4" xfId="0" applyNumberFormat="1" applyFont="1" applyFill="1" applyBorder="1" applyAlignment="1">
      <alignment horizontal="center"/>
    </xf>
    <xf numFmtId="164" fontId="2" fillId="5" borderId="0" xfId="0" applyNumberFormat="1" applyFont="1" applyFill="1" applyBorder="1" applyAlignment="1">
      <alignment horizontal="right"/>
    </xf>
    <xf numFmtId="0" fontId="19" fillId="0" borderId="0" xfId="0" applyFont="1" applyAlignment="1">
      <alignment horizontal="center"/>
    </xf>
    <xf numFmtId="0" fontId="18" fillId="0" borderId="1" xfId="0" applyNumberFormat="1" applyFont="1" applyFill="1" applyBorder="1" applyAlignment="1">
      <alignment horizontal="center"/>
    </xf>
    <xf numFmtId="0" fontId="18" fillId="0" borderId="26" xfId="0" applyNumberFormat="1" applyFont="1" applyFill="1" applyBorder="1" applyAlignment="1">
      <alignment horizontal="center"/>
    </xf>
    <xf numFmtId="0" fontId="19" fillId="0" borderId="0" xfId="0" applyFont="1" applyBorder="1" applyAlignment="1">
      <alignment horizontal="center"/>
    </xf>
    <xf numFmtId="0" fontId="2" fillId="0" borderId="0" xfId="0" applyFont="1" applyFill="1" applyBorder="1" applyAlignment="1">
      <alignment horizontal="left" wrapText="1"/>
    </xf>
    <xf numFmtId="0" fontId="2" fillId="0" borderId="0" xfId="0" applyNumberFormat="1" applyFont="1" applyFill="1" applyBorder="1" applyAlignment="1">
      <alignment horizontal="left"/>
    </xf>
    <xf numFmtId="165"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0" fontId="2" fillId="0" borderId="0" xfId="0" applyFont="1" applyBorder="1" applyAlignment="1"/>
    <xf numFmtId="0" fontId="2" fillId="0" borderId="0" xfId="0" applyFont="1" applyBorder="1"/>
    <xf numFmtId="0" fontId="2" fillId="0" borderId="0" xfId="0" applyNumberFormat="1" applyFont="1" applyBorder="1" applyAlignment="1">
      <alignment horizontal="left"/>
    </xf>
    <xf numFmtId="0" fontId="2" fillId="0" borderId="0" xfId="0" applyFont="1"/>
    <xf numFmtId="0" fontId="2" fillId="0" borderId="0" xfId="0" applyNumberFormat="1" applyFont="1" applyBorder="1"/>
    <xf numFmtId="0" fontId="2" fillId="0" borderId="0" xfId="0" applyNumberFormat="1" applyFont="1" applyBorder="1" applyAlignment="1">
      <alignment horizontal="right"/>
    </xf>
    <xf numFmtId="0" fontId="4" fillId="0" borderId="0" xfId="0" applyFont="1" applyAlignment="1">
      <alignment wrapText="1"/>
    </xf>
    <xf numFmtId="0" fontId="4" fillId="0" borderId="0" xfId="0" applyNumberFormat="1" applyFont="1" applyBorder="1" applyAlignment="1">
      <alignment horizontal="left"/>
    </xf>
    <xf numFmtId="0" fontId="4" fillId="0" borderId="0" xfId="0" applyNumberFormat="1" applyFont="1"/>
    <xf numFmtId="0" fontId="2" fillId="0" borderId="0" xfId="0" applyFont="1" applyAlignment="1">
      <alignment horizontal="center"/>
    </xf>
    <xf numFmtId="0" fontId="2" fillId="0" borderId="1" xfId="0" applyFont="1" applyFill="1" applyBorder="1" applyAlignment="1">
      <alignment horizontal="left" wrapText="1"/>
    </xf>
    <xf numFmtId="0" fontId="19" fillId="0" borderId="4" xfId="0" applyFont="1" applyFill="1" applyBorder="1" applyAlignment="1">
      <alignment horizontal="center"/>
    </xf>
    <xf numFmtId="0" fontId="2" fillId="0" borderId="0" xfId="0" applyFont="1" applyFill="1" applyBorder="1" applyAlignment="1">
      <alignment wrapText="1"/>
    </xf>
    <xf numFmtId="0" fontId="2" fillId="0" borderId="0" xfId="0" applyFont="1" applyAlignment="1"/>
    <xf numFmtId="164" fontId="2" fillId="0" borderId="21" xfId="0" applyNumberFormat="1" applyFont="1" applyFill="1" applyBorder="1" applyAlignment="1">
      <alignment horizontal="right"/>
    </xf>
    <xf numFmtId="0" fontId="2" fillId="0" borderId="0" xfId="0" applyNumberFormat="1" applyFont="1" applyAlignment="1">
      <alignment horizontal="left"/>
    </xf>
    <xf numFmtId="0" fontId="2" fillId="0" borderId="0" xfId="0" applyNumberFormat="1" applyFont="1"/>
    <xf numFmtId="164" fontId="19" fillId="0" borderId="24" xfId="0" applyNumberFormat="1" applyFont="1" applyFill="1" applyBorder="1" applyAlignment="1"/>
    <xf numFmtId="164" fontId="19" fillId="0" borderId="4" xfId="0" applyNumberFormat="1" applyFont="1" applyFill="1" applyBorder="1" applyAlignment="1"/>
    <xf numFmtId="0" fontId="19" fillId="0" borderId="4" xfId="0" applyNumberFormat="1" applyFont="1" applyFill="1" applyBorder="1" applyAlignment="1"/>
    <xf numFmtId="0" fontId="19" fillId="0" borderId="4" xfId="0" applyNumberFormat="1" applyFont="1" applyFill="1" applyBorder="1" applyAlignment="1">
      <alignment horizontal="left"/>
    </xf>
    <xf numFmtId="164" fontId="19" fillId="0" borderId="4" xfId="0" applyNumberFormat="1" applyFont="1" applyFill="1" applyBorder="1" applyAlignment="1">
      <alignment horizontal="right"/>
    </xf>
    <xf numFmtId="164" fontId="19" fillId="0" borderId="24" xfId="0" applyNumberFormat="1" applyFont="1" applyFill="1" applyBorder="1" applyAlignment="1">
      <alignment horizontal="right"/>
    </xf>
    <xf numFmtId="0" fontId="17" fillId="0" borderId="0" xfId="0" applyFont="1" applyAlignment="1">
      <alignment wrapText="1"/>
    </xf>
    <xf numFmtId="0" fontId="97" fillId="0" borderId="0" xfId="0" applyFont="1" applyAlignment="1">
      <alignment wrapText="1"/>
    </xf>
    <xf numFmtId="0" fontId="0" fillId="0" borderId="0" xfId="0" applyAlignment="1">
      <alignment wrapText="1"/>
    </xf>
    <xf numFmtId="49" fontId="26" fillId="0" borderId="0" xfId="4" quotePrefix="1" applyNumberFormat="1" applyFont="1" applyFill="1" applyAlignment="1">
      <alignment horizontal="right" wrapText="1"/>
    </xf>
    <xf numFmtId="49" fontId="26" fillId="0" borderId="23" xfId="4" quotePrefix="1" applyNumberFormat="1" applyFont="1" applyFill="1" applyBorder="1" applyAlignment="1">
      <alignment horizontal="right" wrapText="1"/>
    </xf>
    <xf numFmtId="0" fontId="97" fillId="0" borderId="0" xfId="0" applyFont="1" applyAlignment="1">
      <alignment horizontal="center" wrapText="1"/>
    </xf>
    <xf numFmtId="0" fontId="17" fillId="0" borderId="0" xfId="0" applyNumberFormat="1" applyFont="1" applyAlignment="1">
      <alignment horizontal="center"/>
    </xf>
    <xf numFmtId="0" fontId="26" fillId="0" borderId="0" xfId="0" applyNumberFormat="1" applyFont="1" applyFill="1" applyBorder="1" applyAlignment="1">
      <alignment horizontal="center"/>
    </xf>
    <xf numFmtId="0" fontId="17" fillId="0" borderId="0" xfId="0" applyFont="1" applyBorder="1" applyAlignment="1"/>
    <xf numFmtId="170" fontId="26" fillId="0" borderId="0" xfId="4" applyNumberFormat="1" applyFont="1" applyFill="1" applyBorder="1" applyAlignment="1">
      <alignment horizontal="left"/>
    </xf>
    <xf numFmtId="170" fontId="26" fillId="0" borderId="0" xfId="4" applyNumberFormat="1" applyFont="1" applyFill="1" applyBorder="1" applyAlignment="1">
      <alignment horizontal="right"/>
    </xf>
    <xf numFmtId="0" fontId="17" fillId="0" borderId="0" xfId="0" applyFont="1" applyFill="1" applyBorder="1" applyAlignment="1">
      <alignment horizontal="left" wrapText="1" indent="1"/>
    </xf>
    <xf numFmtId="0" fontId="17" fillId="0" borderId="0" xfId="0" applyFont="1" applyFill="1" applyBorder="1" applyAlignment="1">
      <alignment horizontal="left" wrapText="1"/>
    </xf>
    <xf numFmtId="0" fontId="122" fillId="0" borderId="0" xfId="0" applyFont="1" applyFill="1" applyBorder="1" applyAlignment="1">
      <alignment wrapText="1"/>
    </xf>
    <xf numFmtId="49" fontId="26" fillId="0" borderId="0" xfId="4" quotePrefix="1" applyNumberFormat="1" applyFont="1" applyFill="1" applyBorder="1" applyAlignment="1">
      <alignment horizontal="right" wrapText="1"/>
    </xf>
    <xf numFmtId="0" fontId="17" fillId="0" borderId="0" xfId="0" applyFont="1" applyBorder="1" applyAlignment="1">
      <alignment wrapText="1"/>
    </xf>
    <xf numFmtId="0" fontId="97" fillId="0" borderId="0" xfId="0" applyFont="1" applyBorder="1" applyAlignment="1">
      <alignment horizontal="center" wrapText="1"/>
    </xf>
    <xf numFmtId="0" fontId="97" fillId="0" borderId="0" xfId="0" applyFont="1" applyBorder="1" applyAlignment="1">
      <alignment wrapText="1"/>
    </xf>
    <xf numFmtId="49" fontId="26" fillId="0" borderId="25" xfId="4" quotePrefix="1" applyNumberFormat="1" applyFont="1" applyFill="1" applyBorder="1" applyAlignment="1">
      <alignment horizontal="right" wrapText="1"/>
    </xf>
    <xf numFmtId="0" fontId="17" fillId="0" borderId="0" xfId="0" applyNumberFormat="1" applyFont="1" applyFill="1" applyBorder="1" applyAlignment="1">
      <alignment horizontal="left"/>
    </xf>
    <xf numFmtId="0" fontId="39" fillId="0" borderId="23" xfId="0" applyNumberFormat="1" applyFont="1" applyFill="1" applyBorder="1" applyAlignment="1">
      <alignment horizontal="left"/>
    </xf>
    <xf numFmtId="0" fontId="17" fillId="0" borderId="3" xfId="0" applyNumberFormat="1" applyFont="1" applyFill="1" applyBorder="1" applyAlignment="1">
      <alignment horizontal="left"/>
    </xf>
    <xf numFmtId="0" fontId="17" fillId="0" borderId="25" xfId="0" applyNumberFormat="1" applyFont="1" applyFill="1" applyBorder="1" applyAlignment="1">
      <alignment horizontal="left"/>
    </xf>
    <xf numFmtId="0" fontId="17" fillId="0" borderId="23" xfId="0" applyNumberFormat="1" applyFont="1" applyFill="1" applyBorder="1" applyAlignment="1">
      <alignment horizontal="left"/>
    </xf>
    <xf numFmtId="49" fontId="17" fillId="0" borderId="23" xfId="0" applyNumberFormat="1" applyFont="1" applyFill="1" applyBorder="1" applyAlignment="1">
      <alignment horizontal="right"/>
    </xf>
    <xf numFmtId="49" fontId="39" fillId="0" borderId="25" xfId="0" applyNumberFormat="1" applyFont="1" applyFill="1" applyBorder="1" applyAlignment="1">
      <alignment horizontal="right" wrapText="1"/>
    </xf>
    <xf numFmtId="49" fontId="17" fillId="0" borderId="25" xfId="0" applyNumberFormat="1" applyFont="1" applyFill="1" applyBorder="1" applyAlignment="1">
      <alignment horizontal="right" wrapText="1"/>
    </xf>
    <xf numFmtId="49" fontId="17" fillId="0" borderId="25" xfId="0" applyNumberFormat="1" applyFont="1" applyFill="1" applyBorder="1" applyAlignment="1">
      <alignment horizontal="right"/>
    </xf>
    <xf numFmtId="164" fontId="17" fillId="0" borderId="21" xfId="0" applyNumberFormat="1" applyFont="1" applyFill="1" applyBorder="1" applyAlignment="1">
      <alignment horizontal="right"/>
    </xf>
    <xf numFmtId="164" fontId="17" fillId="0" borderId="23" xfId="0" applyNumberFormat="1" applyFont="1" applyFill="1" applyBorder="1" applyAlignment="1">
      <alignment horizontal="right"/>
    </xf>
    <xf numFmtId="0" fontId="17" fillId="0" borderId="0" xfId="0" applyFont="1" applyFill="1" applyAlignment="1"/>
    <xf numFmtId="0" fontId="17" fillId="0" borderId="0" xfId="0" applyFont="1" applyAlignment="1"/>
    <xf numFmtId="49" fontId="17" fillId="0" borderId="23" xfId="0" applyNumberFormat="1" applyFont="1" applyFill="1" applyBorder="1" applyAlignment="1">
      <alignment horizontal="right" wrapText="1"/>
    </xf>
    <xf numFmtId="49" fontId="18" fillId="0" borderId="4" xfId="0" applyNumberFormat="1" applyFont="1" applyFill="1" applyBorder="1" applyAlignment="1">
      <alignment horizontal="left"/>
    </xf>
    <xf numFmtId="49" fontId="18" fillId="0" borderId="4" xfId="0" applyNumberFormat="1" applyFont="1" applyFill="1" applyBorder="1" applyAlignment="1">
      <alignment horizontal="center"/>
    </xf>
    <xf numFmtId="49" fontId="18" fillId="0" borderId="17" xfId="0" applyNumberFormat="1" applyFont="1" applyFill="1" applyBorder="1" applyAlignment="1">
      <alignment horizontal="center"/>
    </xf>
    <xf numFmtId="49" fontId="17" fillId="0" borderId="0" xfId="0" applyNumberFormat="1" applyFont="1" applyFill="1" applyBorder="1" applyAlignment="1">
      <alignment horizontal="right"/>
    </xf>
    <xf numFmtId="0" fontId="18" fillId="0" borderId="0" xfId="0" applyNumberFormat="1" applyFont="1" applyFill="1" applyBorder="1" applyAlignment="1">
      <alignment horizontal="left"/>
    </xf>
    <xf numFmtId="0" fontId="39" fillId="0" borderId="0" xfId="0" applyNumberFormat="1" applyFont="1" applyFill="1" applyBorder="1" applyAlignment="1">
      <alignment horizontal="left"/>
    </xf>
    <xf numFmtId="49" fontId="39" fillId="0" borderId="0" xfId="0" applyNumberFormat="1" applyFont="1" applyFill="1" applyBorder="1" applyAlignment="1">
      <alignment horizontal="right" wrapText="1"/>
    </xf>
    <xf numFmtId="49" fontId="18" fillId="0" borderId="0" xfId="0" applyNumberFormat="1" applyFont="1" applyFill="1" applyBorder="1" applyAlignment="1">
      <alignment horizontal="center"/>
    </xf>
    <xf numFmtId="49" fontId="18" fillId="0" borderId="27" xfId="0" applyNumberFormat="1" applyFont="1" applyFill="1" applyBorder="1" applyAlignment="1">
      <alignment horizontal="center"/>
    </xf>
    <xf numFmtId="49" fontId="17" fillId="0" borderId="0" xfId="0" applyNumberFormat="1" applyFont="1" applyFill="1" applyBorder="1" applyAlignment="1">
      <alignment horizontal="left"/>
    </xf>
    <xf numFmtId="49" fontId="18" fillId="0" borderId="0" xfId="0" applyNumberFormat="1" applyFont="1" applyFill="1" applyBorder="1" applyAlignment="1">
      <alignment horizontal="left"/>
    </xf>
    <xf numFmtId="49" fontId="17" fillId="0" borderId="0" xfId="0" applyNumberFormat="1" applyFont="1" applyAlignment="1">
      <alignment horizontal="center"/>
    </xf>
    <xf numFmtId="49" fontId="18" fillId="0" borderId="4" xfId="0" applyNumberFormat="1" applyFont="1" applyFill="1" applyBorder="1" applyAlignment="1">
      <alignment horizontal="right"/>
    </xf>
    <xf numFmtId="49" fontId="18" fillId="0" borderId="4" xfId="0" applyNumberFormat="1" applyFont="1" applyFill="1" applyBorder="1" applyAlignment="1">
      <alignment horizontal="right" wrapText="1"/>
    </xf>
    <xf numFmtId="49" fontId="110" fillId="0" borderId="23" xfId="0" applyNumberFormat="1" applyFont="1" applyFill="1" applyBorder="1" applyAlignment="1">
      <alignment horizontal="left"/>
    </xf>
    <xf numFmtId="49" fontId="110" fillId="0" borderId="23" xfId="0" applyNumberFormat="1" applyFont="1" applyFill="1" applyBorder="1" applyAlignment="1">
      <alignment horizontal="right"/>
    </xf>
    <xf numFmtId="49" fontId="110" fillId="0" borderId="0" xfId="0" applyNumberFormat="1" applyFont="1" applyFill="1" applyAlignment="1">
      <alignment horizontal="left"/>
    </xf>
    <xf numFmtId="49" fontId="110" fillId="0" borderId="23" xfId="0" applyNumberFormat="1" applyFont="1" applyFill="1" applyBorder="1" applyAlignment="1">
      <alignment horizontal="right" wrapText="1"/>
    </xf>
    <xf numFmtId="49" fontId="110" fillId="0" borderId="3" xfId="0" applyNumberFormat="1" applyFont="1" applyFill="1" applyBorder="1" applyAlignment="1">
      <alignment horizontal="left"/>
    </xf>
    <xf numFmtId="49" fontId="110" fillId="0" borderId="25" xfId="0" applyNumberFormat="1" applyFont="1" applyFill="1" applyBorder="1" applyAlignment="1">
      <alignment horizontal="left"/>
    </xf>
    <xf numFmtId="49" fontId="110" fillId="0" borderId="25" xfId="0" applyNumberFormat="1" applyFont="1" applyFill="1" applyBorder="1" applyAlignment="1">
      <alignment horizontal="right"/>
    </xf>
    <xf numFmtId="49" fontId="110" fillId="0" borderId="0" xfId="0" applyNumberFormat="1" applyFont="1" applyFill="1" applyBorder="1" applyAlignment="1">
      <alignment horizontal="left"/>
    </xf>
    <xf numFmtId="49" fontId="110" fillId="0" borderId="0" xfId="0" applyNumberFormat="1" applyFont="1" applyFill="1" applyBorder="1" applyAlignment="1">
      <alignment horizontal="right"/>
    </xf>
    <xf numFmtId="49" fontId="110" fillId="0" borderId="0" xfId="0" applyNumberFormat="1" applyFont="1" applyFill="1" applyAlignment="1">
      <alignment horizontal="right"/>
    </xf>
    <xf numFmtId="49" fontId="110" fillId="0" borderId="0" xfId="4" applyNumberFormat="1" applyFont="1" applyFill="1" applyAlignment="1">
      <alignment horizontal="left"/>
    </xf>
    <xf numFmtId="49" fontId="110" fillId="0" borderId="0" xfId="4" applyNumberFormat="1" applyFont="1" applyFill="1" applyAlignment="1">
      <alignment horizontal="right"/>
    </xf>
    <xf numFmtId="49" fontId="110" fillId="0" borderId="25" xfId="0" applyNumberFormat="1" applyFont="1" applyFill="1" applyBorder="1" applyAlignment="1">
      <alignment horizontal="right" wrapText="1"/>
    </xf>
    <xf numFmtId="49" fontId="110" fillId="0" borderId="0" xfId="4" applyNumberFormat="1" applyFont="1" applyFill="1" applyBorder="1" applyAlignment="1">
      <alignment horizontal="right" wrapText="1"/>
    </xf>
    <xf numFmtId="0" fontId="15" fillId="0" borderId="0" xfId="0" applyFont="1" applyAlignment="1">
      <alignment horizontal="right"/>
    </xf>
    <xf numFmtId="0" fontId="18" fillId="0" borderId="0" xfId="0" applyFont="1" applyFill="1" applyAlignment="1">
      <alignment horizontal="right"/>
    </xf>
    <xf numFmtId="0" fontId="97" fillId="0" borderId="0" xfId="0" applyFont="1" applyBorder="1" applyAlignment="1">
      <alignment horizontal="right" wrapText="1"/>
    </xf>
    <xf numFmtId="0" fontId="0" fillId="0" borderId="0" xfId="0" applyAlignment="1">
      <alignment horizontal="right" wrapText="1"/>
    </xf>
    <xf numFmtId="0" fontId="35" fillId="0" borderId="0" xfId="0" applyFont="1" applyAlignment="1">
      <alignment horizontal="right"/>
    </xf>
    <xf numFmtId="0" fontId="21" fillId="0" borderId="0" xfId="0" applyFont="1" applyFill="1" applyAlignment="1">
      <alignment horizontal="right"/>
    </xf>
    <xf numFmtId="0" fontId="26" fillId="0" borderId="0" xfId="0" applyFont="1" applyFill="1" applyBorder="1" applyAlignment="1">
      <alignment horizontal="right"/>
    </xf>
    <xf numFmtId="0" fontId="97" fillId="0" borderId="0" xfId="0" applyFont="1" applyAlignment="1">
      <alignment horizontal="right" wrapText="1"/>
    </xf>
    <xf numFmtId="0" fontId="28" fillId="0" borderId="0" xfId="0" applyFont="1" applyBorder="1" applyAlignment="1">
      <alignment vertical="center"/>
    </xf>
    <xf numFmtId="0" fontId="2" fillId="0" borderId="0" xfId="0" applyNumberFormat="1" applyFont="1" applyFill="1" applyBorder="1" applyAlignment="1">
      <alignment horizontal="center" vertical="center"/>
    </xf>
    <xf numFmtId="0" fontId="16" fillId="44" borderId="0" xfId="6" applyFont="1" applyFill="1" applyAlignment="1">
      <alignment horizontal="center"/>
    </xf>
    <xf numFmtId="0" fontId="15" fillId="0" borderId="0" xfId="0" applyFont="1" applyAlignment="1">
      <alignment horizontal="center" wrapText="1"/>
    </xf>
    <xf numFmtId="0" fontId="2" fillId="0" borderId="3" xfId="0" applyFont="1" applyFill="1" applyBorder="1" applyAlignment="1">
      <alignment horizontal="center" vertical="center" wrapText="1"/>
    </xf>
    <xf numFmtId="0" fontId="15" fillId="0" borderId="0" xfId="0" applyFont="1" applyAlignment="1">
      <alignment horizontal="center"/>
    </xf>
    <xf numFmtId="0" fontId="2" fillId="0" borderId="27"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5" fillId="0" borderId="0" xfId="0" applyFont="1" applyBorder="1" applyAlignment="1">
      <alignment horizontal="center"/>
    </xf>
    <xf numFmtId="0" fontId="19"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21" xfId="0" applyNumberFormat="1" applyFont="1" applyFill="1" applyBorder="1" applyAlignment="1">
      <alignment horizontal="left"/>
    </xf>
    <xf numFmtId="164" fontId="2" fillId="0" borderId="21" xfId="0" applyNumberFormat="1" applyFont="1" applyFill="1" applyBorder="1" applyAlignment="1">
      <alignment horizontal="right"/>
    </xf>
    <xf numFmtId="0" fontId="2" fillId="49" borderId="0" xfId="0" applyFont="1" applyFill="1" applyAlignment="1">
      <alignment horizontal="left" wrapText="1"/>
    </xf>
    <xf numFmtId="0" fontId="2" fillId="0" borderId="21" xfId="0" applyNumberFormat="1" applyFont="1" applyFill="1" applyBorder="1" applyAlignment="1">
      <alignment horizontal="left"/>
    </xf>
    <xf numFmtId="164" fontId="2" fillId="0" borderId="21" xfId="0" applyNumberFormat="1" applyFont="1" applyFill="1" applyBorder="1" applyAlignment="1">
      <alignment horizontal="right"/>
    </xf>
    <xf numFmtId="0" fontId="18" fillId="0" borderId="0" xfId="0" applyNumberFormat="1" applyFont="1" applyFill="1" applyBorder="1" applyAlignment="1">
      <alignment horizontal="center"/>
    </xf>
    <xf numFmtId="0" fontId="18" fillId="0" borderId="1" xfId="0" applyNumberFormat="1" applyFont="1" applyFill="1" applyBorder="1" applyAlignment="1">
      <alignment horizontal="center"/>
    </xf>
    <xf numFmtId="0" fontId="18" fillId="0" borderId="0" xfId="0" applyNumberFormat="1" applyFont="1" applyFill="1" applyBorder="1" applyAlignment="1">
      <alignment horizontal="center"/>
    </xf>
    <xf numFmtId="0" fontId="18" fillId="0" borderId="4" xfId="0" applyNumberFormat="1" applyFont="1" applyFill="1" applyBorder="1" applyAlignment="1">
      <alignment horizontal="center"/>
    </xf>
    <xf numFmtId="0" fontId="0" fillId="0" borderId="0" xfId="0" applyAlignment="1">
      <alignment wrapText="1"/>
    </xf>
    <xf numFmtId="0" fontId="39" fillId="0" borderId="0" xfId="0" applyFont="1" applyFill="1" applyAlignment="1">
      <alignment horizontal="left" wrapText="1" indent="1"/>
    </xf>
    <xf numFmtId="0" fontId="2" fillId="0" borderId="4" xfId="0" applyFont="1" applyFill="1" applyBorder="1" applyAlignment="1">
      <alignment horizontal="left" wrapText="1"/>
    </xf>
    <xf numFmtId="0" fontId="127" fillId="44" borderId="0" xfId="6" applyFont="1" applyFill="1"/>
    <xf numFmtId="0" fontId="128" fillId="44" borderId="0" xfId="6" applyFont="1" applyFill="1"/>
    <xf numFmtId="0" fontId="129" fillId="0" borderId="0" xfId="0" applyNumberFormat="1" applyFont="1" applyAlignment="1">
      <alignment horizontal="left"/>
    </xf>
    <xf numFmtId="0" fontId="129" fillId="0" borderId="0" xfId="0" applyFont="1"/>
    <xf numFmtId="0" fontId="129" fillId="0" borderId="0" xfId="0" applyFont="1" applyAlignment="1">
      <alignment wrapText="1"/>
    </xf>
    <xf numFmtId="0" fontId="130" fillId="0" borderId="0" xfId="0" applyFont="1" applyFill="1" applyBorder="1" applyAlignment="1">
      <alignment horizontal="left" wrapText="1"/>
    </xf>
    <xf numFmtId="0" fontId="130" fillId="0" borderId="0" xfId="0" applyNumberFormat="1" applyFont="1" applyFill="1" applyBorder="1" applyAlignment="1">
      <alignment horizontal="left"/>
    </xf>
    <xf numFmtId="0" fontId="130" fillId="0" borderId="0" xfId="0" applyFont="1" applyFill="1" applyBorder="1" applyAlignment="1">
      <alignment horizontal="center"/>
    </xf>
    <xf numFmtId="0" fontId="130" fillId="0" borderId="0" xfId="0" applyFont="1" applyBorder="1" applyAlignment="1">
      <alignment horizontal="center"/>
    </xf>
    <xf numFmtId="0" fontId="130" fillId="0" borderId="0" xfId="0" applyFont="1" applyAlignment="1">
      <alignment horizontal="center"/>
    </xf>
    <xf numFmtId="0" fontId="130" fillId="0" borderId="1" xfId="0" applyFont="1" applyFill="1" applyBorder="1" applyAlignment="1">
      <alignment horizontal="left" wrapText="1"/>
    </xf>
    <xf numFmtId="0" fontId="129" fillId="0" borderId="0" xfId="0" applyFont="1" applyFill="1" applyBorder="1" applyAlignment="1">
      <alignment horizontal="left" wrapText="1"/>
    </xf>
    <xf numFmtId="0" fontId="129" fillId="0" borderId="0" xfId="0" applyNumberFormat="1" applyFont="1" applyFill="1" applyBorder="1" applyAlignment="1">
      <alignment horizontal="left"/>
    </xf>
    <xf numFmtId="170" fontId="129" fillId="0" borderId="0" xfId="4" applyNumberFormat="1" applyFont="1" applyFill="1" applyBorder="1" applyAlignment="1">
      <alignment horizontal="right"/>
    </xf>
    <xf numFmtId="0" fontId="129" fillId="0" borderId="0" xfId="0" applyFont="1" applyBorder="1" applyAlignment="1"/>
    <xf numFmtId="0" fontId="129" fillId="0" borderId="0" xfId="0" applyFont="1" applyAlignment="1"/>
    <xf numFmtId="0" fontId="129" fillId="0" borderId="21" xfId="0" applyNumberFormat="1" applyFont="1" applyFill="1" applyBorder="1" applyAlignment="1">
      <alignment horizontal="left"/>
    </xf>
    <xf numFmtId="43" fontId="129" fillId="0" borderId="21" xfId="4" applyNumberFormat="1" applyFont="1" applyFill="1" applyBorder="1" applyAlignment="1">
      <alignment horizontal="right"/>
    </xf>
    <xf numFmtId="0" fontId="129" fillId="0" borderId="0" xfId="0" applyFont="1" applyBorder="1"/>
    <xf numFmtId="0" fontId="129" fillId="0" borderId="0" xfId="0" applyNumberFormat="1" applyFont="1" applyBorder="1" applyAlignment="1">
      <alignment horizontal="left"/>
    </xf>
    <xf numFmtId="0" fontId="19" fillId="0" borderId="4" xfId="0" applyFont="1" applyFill="1" applyBorder="1" applyAlignment="1">
      <alignment horizontal="left" wrapText="1"/>
    </xf>
    <xf numFmtId="0" fontId="19" fillId="0" borderId="4" xfId="0" applyNumberFormat="1" applyFont="1" applyFill="1" applyBorder="1" applyAlignment="1">
      <alignment horizontal="left"/>
    </xf>
    <xf numFmtId="164" fontId="19" fillId="0" borderId="4" xfId="0" applyNumberFormat="1" applyFont="1" applyFill="1" applyBorder="1" applyAlignment="1">
      <alignment horizontal="right"/>
    </xf>
    <xf numFmtId="0" fontId="18" fillId="0" borderId="1" xfId="0" applyNumberFormat="1" applyFont="1" applyFill="1" applyBorder="1" applyAlignment="1">
      <alignment horizontal="center"/>
    </xf>
    <xf numFmtId="0" fontId="18" fillId="0" borderId="0" xfId="0" applyNumberFormat="1" applyFont="1" applyFill="1" applyBorder="1" applyAlignment="1">
      <alignment horizontal="center"/>
    </xf>
    <xf numFmtId="0" fontId="131" fillId="44" borderId="0" xfId="6" applyFont="1" applyFill="1"/>
    <xf numFmtId="0" fontId="18" fillId="0" borderId="4" xfId="0" applyNumberFormat="1" applyFont="1" applyFill="1" applyBorder="1" applyAlignment="1">
      <alignment horizontal="center"/>
    </xf>
    <xf numFmtId="0" fontId="129" fillId="0" borderId="21" xfId="0" applyNumberFormat="1" applyFont="1" applyFill="1" applyBorder="1" applyAlignment="1">
      <alignment horizontal="left"/>
    </xf>
    <xf numFmtId="170" fontId="129" fillId="0" borderId="21" xfId="4" applyNumberFormat="1" applyFont="1" applyFill="1" applyBorder="1" applyAlignment="1">
      <alignment horizontal="right"/>
    </xf>
    <xf numFmtId="43" fontId="129" fillId="0" borderId="21" xfId="4" applyNumberFormat="1" applyFont="1" applyFill="1" applyBorder="1" applyAlignment="1">
      <alignment horizontal="right"/>
    </xf>
    <xf numFmtId="0" fontId="2" fillId="0" borderId="0" xfId="0" applyFont="1" applyAlignment="1">
      <alignment horizontal="center"/>
    </xf>
    <xf numFmtId="0" fontId="2" fillId="0" borderId="0" xfId="0" applyFont="1" applyFill="1" applyBorder="1" applyAlignment="1">
      <alignment horizontal="left" wrapText="1"/>
    </xf>
    <xf numFmtId="0" fontId="2" fillId="0" borderId="0" xfId="0" applyNumberFormat="1" applyFont="1" applyFill="1" applyBorder="1" applyAlignment="1">
      <alignment horizontal="left"/>
    </xf>
    <xf numFmtId="164" fontId="2" fillId="0" borderId="0" xfId="0" applyNumberFormat="1" applyFont="1" applyFill="1" applyAlignment="1">
      <alignment horizontal="right"/>
    </xf>
    <xf numFmtId="49" fontId="2" fillId="0" borderId="0" xfId="0" applyNumberFormat="1" applyFont="1" applyFill="1" applyBorder="1" applyAlignment="1">
      <alignment horizontal="left"/>
    </xf>
    <xf numFmtId="49" fontId="2" fillId="0" borderId="0"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3" xfId="0" applyNumberFormat="1" applyFont="1" applyFill="1" applyBorder="1" applyAlignment="1">
      <alignment horizontal="center"/>
    </xf>
    <xf numFmtId="0" fontId="18" fillId="0" borderId="2" xfId="0" applyNumberFormat="1" applyFont="1" applyFill="1" applyBorder="1" applyAlignment="1">
      <alignment horizontal="left"/>
    </xf>
    <xf numFmtId="0" fontId="129" fillId="0" borderId="21" xfId="0" applyNumberFormat="1" applyFont="1" applyFill="1" applyBorder="1" applyAlignment="1">
      <alignment horizontal="left"/>
    </xf>
    <xf numFmtId="170" fontId="129" fillId="0" borderId="21" xfId="4" applyNumberFormat="1" applyFont="1" applyFill="1" applyBorder="1" applyAlignment="1">
      <alignment horizontal="right"/>
    </xf>
    <xf numFmtId="0" fontId="129" fillId="0" borderId="23" xfId="0" applyNumberFormat="1" applyFont="1" applyFill="1" applyBorder="1" applyAlignment="1">
      <alignment horizontal="left"/>
    </xf>
    <xf numFmtId="43" fontId="129" fillId="0" borderId="23" xfId="4" applyNumberFormat="1" applyFont="1" applyFill="1" applyBorder="1" applyAlignment="1">
      <alignment horizontal="right"/>
    </xf>
    <xf numFmtId="49" fontId="2" fillId="0" borderId="0" xfId="4" applyNumberFormat="1" applyFont="1" applyFill="1" applyBorder="1" applyAlignment="1">
      <alignment horizontal="right"/>
    </xf>
    <xf numFmtId="49" fontId="19" fillId="0" borderId="4" xfId="0" applyNumberFormat="1" applyFont="1" applyFill="1" applyBorder="1" applyAlignment="1">
      <alignment horizontal="right"/>
    </xf>
    <xf numFmtId="49" fontId="2" fillId="0" borderId="0" xfId="0" applyNumberFormat="1" applyFont="1" applyFill="1" applyAlignment="1">
      <alignment horizontal="right"/>
    </xf>
    <xf numFmtId="0" fontId="18" fillId="0" borderId="1" xfId="0" applyNumberFormat="1" applyFont="1" applyFill="1" applyBorder="1" applyAlignment="1">
      <alignment horizontal="center"/>
    </xf>
    <xf numFmtId="0" fontId="21" fillId="0" borderId="1" xfId="0" applyNumberFormat="1" applyFont="1" applyFill="1" applyBorder="1" applyAlignment="1">
      <alignment horizontal="center"/>
    </xf>
    <xf numFmtId="0" fontId="21" fillId="0" borderId="0" xfId="0" applyNumberFormat="1" applyFont="1" applyFill="1" applyAlignment="1">
      <alignment horizontal="center"/>
    </xf>
    <xf numFmtId="0" fontId="18" fillId="0" borderId="0" xfId="0" applyNumberFormat="1" applyFont="1" applyFill="1" applyAlignment="1">
      <alignment horizontal="center"/>
    </xf>
    <xf numFmtId="167" fontId="19" fillId="0" borderId="1" xfId="0" applyNumberFormat="1" applyFont="1" applyFill="1" applyBorder="1" applyAlignment="1">
      <alignment horizontal="center" wrapText="1"/>
    </xf>
    <xf numFmtId="167" fontId="0" fillId="0" borderId="1" xfId="0" applyNumberFormat="1" applyBorder="1" applyAlignment="1">
      <alignment wrapText="1"/>
    </xf>
    <xf numFmtId="0" fontId="22" fillId="0" borderId="0" xfId="0" applyNumberFormat="1" applyFont="1" applyFill="1" applyAlignment="1">
      <alignment horizontal="center"/>
    </xf>
    <xf numFmtId="0" fontId="22" fillId="0" borderId="1" xfId="0" applyNumberFormat="1" applyFont="1" applyFill="1" applyBorder="1" applyAlignment="1">
      <alignment horizontal="center"/>
    </xf>
    <xf numFmtId="169" fontId="104" fillId="0" borderId="1" xfId="14" applyNumberFormat="1" applyFont="1" applyFill="1" applyBorder="1" applyAlignment="1">
      <alignment horizontal="center" wrapText="1"/>
    </xf>
    <xf numFmtId="171" fontId="104" fillId="0" borderId="1" xfId="14" applyNumberFormat="1" applyFont="1" applyFill="1" applyBorder="1" applyAlignment="1">
      <alignment horizontal="center" wrapText="1"/>
    </xf>
    <xf numFmtId="0" fontId="102" fillId="0" borderId="1" xfId="10" applyFont="1" applyFill="1" applyBorder="1" applyAlignment="1"/>
    <xf numFmtId="0" fontId="18" fillId="0" borderId="2" xfId="0" applyNumberFormat="1" applyFont="1" applyFill="1" applyBorder="1" applyAlignment="1">
      <alignment horizontal="center"/>
    </xf>
    <xf numFmtId="15" fontId="80" fillId="0" borderId="1" xfId="0" quotePrefix="1" applyNumberFormat="1" applyFont="1" applyBorder="1" applyAlignment="1">
      <alignment horizontal="center" wrapText="1"/>
    </xf>
    <xf numFmtId="0" fontId="109" fillId="0" borderId="1" xfId="0" applyFont="1" applyBorder="1" applyAlignment="1">
      <alignment horizontal="center" wrapText="1"/>
    </xf>
    <xf numFmtId="15" fontId="80" fillId="0" borderId="1" xfId="0" quotePrefix="1" applyNumberFormat="1" applyFont="1" applyFill="1" applyBorder="1" applyAlignment="1">
      <alignment horizontal="center" wrapText="1"/>
    </xf>
    <xf numFmtId="0" fontId="109" fillId="0" borderId="1" xfId="0" applyFont="1" applyFill="1" applyBorder="1" applyAlignment="1">
      <alignment horizontal="center" wrapText="1"/>
    </xf>
    <xf numFmtId="0" fontId="18" fillId="0" borderId="0" xfId="0" applyNumberFormat="1" applyFont="1" applyFill="1" applyBorder="1" applyAlignment="1">
      <alignment horizontal="center"/>
    </xf>
    <xf numFmtId="0" fontId="0" fillId="0" borderId="0" xfId="0" applyAlignment="1"/>
    <xf numFmtId="0" fontId="0" fillId="0" borderId="1" xfId="0" applyBorder="1" applyAlignment="1"/>
    <xf numFmtId="0" fontId="18" fillId="0" borderId="4" xfId="0" applyNumberFormat="1" applyFont="1" applyFill="1" applyBorder="1" applyAlignment="1">
      <alignment horizontal="center"/>
    </xf>
    <xf numFmtId="0" fontId="18" fillId="0" borderId="1" xfId="0" applyNumberFormat="1" applyFont="1" applyFill="1" applyBorder="1" applyAlignment="1">
      <alignment horizontal="center" vertical="center"/>
    </xf>
    <xf numFmtId="0" fontId="18" fillId="0" borderId="1" xfId="0" applyFont="1" applyFill="1" applyBorder="1" applyAlignment="1">
      <alignment horizontal="center"/>
    </xf>
    <xf numFmtId="0" fontId="18" fillId="0" borderId="0" xfId="0" applyFont="1" applyAlignment="1">
      <alignment horizontal="center"/>
    </xf>
    <xf numFmtId="0" fontId="18" fillId="0" borderId="0" xfId="0" applyFont="1" applyFill="1" applyAlignment="1">
      <alignment horizontal="center"/>
    </xf>
    <xf numFmtId="0" fontId="17" fillId="0" borderId="1" xfId="0" applyFont="1" applyBorder="1" applyAlignment="1"/>
    <xf numFmtId="0" fontId="97" fillId="0" borderId="1" xfId="0" applyFont="1" applyBorder="1" applyAlignment="1"/>
    <xf numFmtId="0" fontId="18" fillId="0" borderId="0" xfId="0" applyNumberFormat="1" applyFont="1" applyFill="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22" xfId="0" applyBorder="1" applyAlignment="1">
      <alignment horizontal="center"/>
    </xf>
    <xf numFmtId="0" fontId="18" fillId="0" borderId="1" xfId="0" applyNumberFormat="1" applyFont="1" applyFill="1" applyBorder="1" applyAlignment="1">
      <alignment horizontal="center" wrapText="1"/>
    </xf>
    <xf numFmtId="0" fontId="0" fillId="0" borderId="1" xfId="0" applyBorder="1" applyAlignment="1">
      <alignment wrapText="1"/>
    </xf>
    <xf numFmtId="0" fontId="81" fillId="0" borderId="0" xfId="0" applyNumberFormat="1" applyFont="1" applyFill="1" applyAlignment="1">
      <alignment horizontal="center"/>
    </xf>
    <xf numFmtId="0" fontId="84" fillId="0" borderId="0" xfId="0" applyNumberFormat="1" applyFont="1" applyFill="1" applyAlignment="1">
      <alignment horizontal="center"/>
    </xf>
    <xf numFmtId="0" fontId="80" fillId="0" borderId="0" xfId="0" applyNumberFormat="1" applyFont="1" applyFill="1" applyBorder="1" applyAlignment="1">
      <alignment horizontal="center"/>
    </xf>
    <xf numFmtId="0" fontId="80" fillId="0" borderId="1" xfId="0" applyNumberFormat="1" applyFont="1" applyFill="1" applyBorder="1" applyAlignment="1">
      <alignment horizontal="center"/>
    </xf>
    <xf numFmtId="0" fontId="105" fillId="0" borderId="1" xfId="0" applyFont="1" applyBorder="1" applyAlignment="1"/>
    <xf numFmtId="0" fontId="18" fillId="0" borderId="0" xfId="0" applyFont="1" applyAlignment="1">
      <alignment horizontal="center" wrapText="1"/>
    </xf>
    <xf numFmtId="0" fontId="19" fillId="0" borderId="1" xfId="0" applyFont="1" applyFill="1" applyBorder="1" applyAlignment="1">
      <alignment horizontal="center"/>
    </xf>
    <xf numFmtId="0" fontId="19" fillId="0" borderId="1" xfId="0" applyNumberFormat="1" applyFont="1" applyFill="1" applyBorder="1" applyAlignment="1">
      <alignment horizontal="center"/>
    </xf>
    <xf numFmtId="0" fontId="13" fillId="41" borderId="17" xfId="7" applyFont="1" applyFill="1" applyBorder="1" applyAlignment="1">
      <alignment horizontal="center"/>
    </xf>
    <xf numFmtId="0" fontId="13" fillId="41" borderId="4" xfId="7" applyFont="1" applyFill="1" applyBorder="1" applyAlignment="1">
      <alignment horizontal="center"/>
    </xf>
    <xf numFmtId="0" fontId="13" fillId="41" borderId="24" xfId="7" applyFont="1" applyFill="1" applyBorder="1" applyAlignment="1">
      <alignment horizontal="center"/>
    </xf>
    <xf numFmtId="0" fontId="8" fillId="53" borderId="1" xfId="7" applyFont="1" applyFill="1" applyBorder="1" applyAlignment="1">
      <alignment horizontal="center"/>
    </xf>
    <xf numFmtId="0" fontId="4" fillId="0" borderId="0" xfId="7" applyFont="1" applyAlignment="1"/>
    <xf numFmtId="0" fontId="4" fillId="0" borderId="0" xfId="7" applyFont="1" applyAlignment="1">
      <alignment horizontal="center"/>
    </xf>
    <xf numFmtId="0" fontId="8" fillId="53" borderId="28" xfId="7" applyFont="1" applyFill="1" applyBorder="1" applyAlignment="1">
      <alignment horizontal="center"/>
    </xf>
    <xf numFmtId="0" fontId="8" fillId="53" borderId="14" xfId="7" applyFont="1" applyFill="1" applyBorder="1" applyAlignment="1">
      <alignment horizontal="center"/>
    </xf>
    <xf numFmtId="0" fontId="130" fillId="0" borderId="1" xfId="0" applyNumberFormat="1" applyFont="1" applyFill="1" applyBorder="1" applyAlignment="1">
      <alignment horizontal="center"/>
    </xf>
  </cellXfs>
  <cellStyles count="31802">
    <cellStyle name="-" xfId="17"/>
    <cellStyle name=" 1" xfId="18"/>
    <cellStyle name=" 1 2" xfId="19"/>
    <cellStyle name=" 1 2 2" xfId="20"/>
    <cellStyle name=" 1 3" xfId="21"/>
    <cellStyle name=" 1 4" xfId="22"/>
    <cellStyle name=" 1_SAS FM" xfId="23"/>
    <cellStyle name=" 10" xfId="24"/>
    <cellStyle name="- 10" xfId="25"/>
    <cellStyle name=" 10 2" xfId="26"/>
    <cellStyle name=" 10 3" xfId="27"/>
    <cellStyle name=" 10 4" xfId="28"/>
    <cellStyle name=" 11" xfId="29"/>
    <cellStyle name=" 12" xfId="30"/>
    <cellStyle name=" 12 2" xfId="31"/>
    <cellStyle name=" 12 3" xfId="32"/>
    <cellStyle name=" 12 4" xfId="33"/>
    <cellStyle name=" 13" xfId="34"/>
    <cellStyle name=" 14" xfId="35"/>
    <cellStyle name=" 15" xfId="36"/>
    <cellStyle name=" 16" xfId="37"/>
    <cellStyle name=" 17" xfId="38"/>
    <cellStyle name=" 17 2" xfId="39"/>
    <cellStyle name=" 17 3" xfId="40"/>
    <cellStyle name=" 17 4" xfId="41"/>
    <cellStyle name=" 18" xfId="42"/>
    <cellStyle name=" 18 2" xfId="43"/>
    <cellStyle name=" 18 3" xfId="44"/>
    <cellStyle name=" 18 4" xfId="45"/>
    <cellStyle name=" 19" xfId="46"/>
    <cellStyle name=" 19 2" xfId="47"/>
    <cellStyle name=" 19 3" xfId="48"/>
    <cellStyle name=" 19 4" xfId="49"/>
    <cellStyle name=" 2" xfId="50"/>
    <cellStyle name="- 2" xfId="51"/>
    <cellStyle name=" 2 2" xfId="52"/>
    <cellStyle name="- 2 2" xfId="53"/>
    <cellStyle name="- 2 2 2" xfId="54"/>
    <cellStyle name=" 2 3" xfId="55"/>
    <cellStyle name="- 2 3" xfId="56"/>
    <cellStyle name=" 2 4" xfId="57"/>
    <cellStyle name=" 20" xfId="58"/>
    <cellStyle name=" 20 2" xfId="59"/>
    <cellStyle name=" 20 3" xfId="60"/>
    <cellStyle name=" 20 4" xfId="61"/>
    <cellStyle name=" 21" xfId="62"/>
    <cellStyle name=" 21 2" xfId="63"/>
    <cellStyle name=" 21 3" xfId="64"/>
    <cellStyle name=" 21 4" xfId="65"/>
    <cellStyle name=" 22" xfId="66"/>
    <cellStyle name=" 22 2" xfId="67"/>
    <cellStyle name=" 22 3" xfId="68"/>
    <cellStyle name=" 22 4" xfId="69"/>
    <cellStyle name=" 23" xfId="70"/>
    <cellStyle name=" 23 2" xfId="71"/>
    <cellStyle name=" 23 3" xfId="72"/>
    <cellStyle name=" 23 4" xfId="73"/>
    <cellStyle name=" 24" xfId="74"/>
    <cellStyle name=" 25" xfId="75"/>
    <cellStyle name=" 26" xfId="76"/>
    <cellStyle name=" 27" xfId="77"/>
    <cellStyle name=" 27 2" xfId="78"/>
    <cellStyle name=" 27 3" xfId="79"/>
    <cellStyle name=" 27 4" xfId="80"/>
    <cellStyle name=" 28" xfId="81"/>
    <cellStyle name=" 29" xfId="82"/>
    <cellStyle name=" 29 2" xfId="83"/>
    <cellStyle name=" 29 3" xfId="84"/>
    <cellStyle name=" 29 4" xfId="85"/>
    <cellStyle name=" 3" xfId="86"/>
    <cellStyle name="- 3" xfId="87"/>
    <cellStyle name=" 3 2" xfId="88"/>
    <cellStyle name="- 3 2" xfId="89"/>
    <cellStyle name="- 3 2 2" xfId="90"/>
    <cellStyle name=" 3 3" xfId="91"/>
    <cellStyle name="- 3 3" xfId="92"/>
    <cellStyle name=" 3 4" xfId="93"/>
    <cellStyle name=" 30" xfId="94"/>
    <cellStyle name=" 30 2" xfId="95"/>
    <cellStyle name=" 30 3" xfId="96"/>
    <cellStyle name=" 30 4" xfId="97"/>
    <cellStyle name=" 31" xfId="98"/>
    <cellStyle name=" 31 2" xfId="99"/>
    <cellStyle name=" 31 3" xfId="100"/>
    <cellStyle name=" 31 4" xfId="101"/>
    <cellStyle name=" 32" xfId="102"/>
    <cellStyle name=" 32 2" xfId="103"/>
    <cellStyle name=" 32 3" xfId="104"/>
    <cellStyle name=" 32 4" xfId="105"/>
    <cellStyle name=" 33" xfId="106"/>
    <cellStyle name=" 34" xfId="107"/>
    <cellStyle name=" 35" xfId="108"/>
    <cellStyle name=" 36" xfId="109"/>
    <cellStyle name=" 37" xfId="110"/>
    <cellStyle name=" 37 2" xfId="111"/>
    <cellStyle name=" 37 3" xfId="112"/>
    <cellStyle name=" 37 4" xfId="113"/>
    <cellStyle name=" 38" xfId="114"/>
    <cellStyle name=" 38 2" xfId="115"/>
    <cellStyle name=" 38 3" xfId="116"/>
    <cellStyle name=" 38 4" xfId="117"/>
    <cellStyle name=" 39" xfId="118"/>
    <cellStyle name=" 39 2" xfId="119"/>
    <cellStyle name=" 39 3" xfId="120"/>
    <cellStyle name=" 39 4" xfId="121"/>
    <cellStyle name=" 4" xfId="122"/>
    <cellStyle name="- 4" xfId="123"/>
    <cellStyle name="- 4 2" xfId="124"/>
    <cellStyle name="- 4 2 2" xfId="125"/>
    <cellStyle name="- 4 3" xfId="126"/>
    <cellStyle name=" 40" xfId="127"/>
    <cellStyle name=" 40 2" xfId="128"/>
    <cellStyle name=" 40 3" xfId="129"/>
    <cellStyle name=" 40 4" xfId="130"/>
    <cellStyle name=" 5" xfId="131"/>
    <cellStyle name="- 5" xfId="132"/>
    <cellStyle name="- 5 2" xfId="133"/>
    <cellStyle name="- 5 2 2" xfId="134"/>
    <cellStyle name="- 5 3" xfId="135"/>
    <cellStyle name=" 6" xfId="136"/>
    <cellStyle name="- 6" xfId="137"/>
    <cellStyle name=" 6 2" xfId="138"/>
    <cellStyle name="- 6 2" xfId="139"/>
    <cellStyle name="- 6 2 2" xfId="140"/>
    <cellStyle name=" 6 3" xfId="141"/>
    <cellStyle name="- 6 3" xfId="142"/>
    <cellStyle name=" 6 4" xfId="143"/>
    <cellStyle name=" 7" xfId="144"/>
    <cellStyle name="- 7" xfId="145"/>
    <cellStyle name="- 7 2" xfId="146"/>
    <cellStyle name="- 7 2 2" xfId="147"/>
    <cellStyle name="- 7 3" xfId="148"/>
    <cellStyle name=" 8" xfId="149"/>
    <cellStyle name="- 8" xfId="150"/>
    <cellStyle name=" 8 2" xfId="151"/>
    <cellStyle name="- 8 2" xfId="152"/>
    <cellStyle name="- 8 2 2" xfId="153"/>
    <cellStyle name=" 8 3" xfId="154"/>
    <cellStyle name="- 8 3" xfId="155"/>
    <cellStyle name=" 8 4" xfId="156"/>
    <cellStyle name=" 9" xfId="157"/>
    <cellStyle name="- 9" xfId="158"/>
    <cellStyle name=" 9 2" xfId="159"/>
    <cellStyle name="- 9 2" xfId="160"/>
    <cellStyle name=" 9 3" xfId="161"/>
    <cellStyle name=" 9 4" xfId="162"/>
    <cellStyle name=" _x0007_LÓ_x0018_ÄþÍN^NuNVþˆHÁ_x0001__x0018_(n" xfId="163"/>
    <cellStyle name="_x000a_386grabber=M" xfId="164"/>
    <cellStyle name="_x000a_386grabber=M 2" xfId="165"/>
    <cellStyle name="_x000a_386grabber=M 2 2" xfId="166"/>
    <cellStyle name="_x000a_386grabber=M 3" xfId="167"/>
    <cellStyle name="&quot;X&quot; MEN" xfId="168"/>
    <cellStyle name="&quot;X&quot; MEN 10" xfId="169"/>
    <cellStyle name="&quot;X&quot; MEN 2" xfId="170"/>
    <cellStyle name="&quot;X&quot; MEN 2 2" xfId="171"/>
    <cellStyle name="&quot;X&quot; MEN 2 2 2" xfId="172"/>
    <cellStyle name="&quot;X&quot; MEN 2 3" xfId="173"/>
    <cellStyle name="&quot;X&quot; MEN 3" xfId="174"/>
    <cellStyle name="&quot;X&quot; MEN 3 2" xfId="175"/>
    <cellStyle name="&quot;X&quot; MEN 3 2 2" xfId="176"/>
    <cellStyle name="&quot;X&quot; MEN 3 3" xfId="177"/>
    <cellStyle name="&quot;X&quot; MEN 4" xfId="178"/>
    <cellStyle name="&quot;X&quot; MEN 4 2" xfId="179"/>
    <cellStyle name="&quot;X&quot; MEN 4 2 2" xfId="180"/>
    <cellStyle name="&quot;X&quot; MEN 4 3" xfId="181"/>
    <cellStyle name="&quot;X&quot; MEN 5" xfId="182"/>
    <cellStyle name="&quot;X&quot; MEN 5 2" xfId="183"/>
    <cellStyle name="&quot;X&quot; MEN 5 2 2" xfId="184"/>
    <cellStyle name="&quot;X&quot; MEN 5 3" xfId="185"/>
    <cellStyle name="&quot;X&quot; MEN 6" xfId="186"/>
    <cellStyle name="&quot;X&quot; MEN 6 2" xfId="187"/>
    <cellStyle name="&quot;X&quot; MEN 6 2 2" xfId="188"/>
    <cellStyle name="&quot;X&quot; MEN 6 3" xfId="189"/>
    <cellStyle name="&quot;X&quot; MEN 7" xfId="190"/>
    <cellStyle name="&quot;X&quot; MEN 7 2" xfId="191"/>
    <cellStyle name="&quot;X&quot; MEN 7 2 2" xfId="192"/>
    <cellStyle name="&quot;X&quot; MEN 7 3" xfId="193"/>
    <cellStyle name="&quot;X&quot; MEN 8" xfId="194"/>
    <cellStyle name="&quot;X&quot; MEN 8 2" xfId="195"/>
    <cellStyle name="&quot;X&quot; MEN 8 2 2" xfId="196"/>
    <cellStyle name="&quot;X&quot; MEN 8 3" xfId="197"/>
    <cellStyle name="&quot;X&quot; MEN 9" xfId="198"/>
    <cellStyle name="&quot;X&quot; MEN 9 2" xfId="199"/>
    <cellStyle name="&quot;X&quot; MEN_3 YR Inc EQ" xfId="200"/>
    <cellStyle name="$" xfId="201"/>
    <cellStyle name="$ &amp; ¢" xfId="202"/>
    <cellStyle name="$ &amp; ¢ 10" xfId="203"/>
    <cellStyle name="$ &amp; ¢ 2" xfId="204"/>
    <cellStyle name="$ &amp; ¢ 2 2" xfId="205"/>
    <cellStyle name="$ &amp; ¢ 2 2 2" xfId="206"/>
    <cellStyle name="$ &amp; ¢ 2 3" xfId="207"/>
    <cellStyle name="$ &amp; ¢ 3" xfId="208"/>
    <cellStyle name="$ &amp; ¢ 3 2" xfId="209"/>
    <cellStyle name="$ &amp; ¢ 3 2 2" xfId="210"/>
    <cellStyle name="$ &amp; ¢ 3 3" xfId="211"/>
    <cellStyle name="$ &amp; ¢ 4" xfId="212"/>
    <cellStyle name="$ &amp; ¢ 4 2" xfId="213"/>
    <cellStyle name="$ &amp; ¢ 4 2 2" xfId="214"/>
    <cellStyle name="$ &amp; ¢ 4 3" xfId="215"/>
    <cellStyle name="$ &amp; ¢ 5" xfId="216"/>
    <cellStyle name="$ &amp; ¢ 5 2" xfId="217"/>
    <cellStyle name="$ &amp; ¢ 5 2 2" xfId="218"/>
    <cellStyle name="$ &amp; ¢ 5 3" xfId="219"/>
    <cellStyle name="$ &amp; ¢ 6" xfId="220"/>
    <cellStyle name="$ &amp; ¢ 6 2" xfId="221"/>
    <cellStyle name="$ &amp; ¢ 6 2 2" xfId="222"/>
    <cellStyle name="$ &amp; ¢ 6 3" xfId="223"/>
    <cellStyle name="$ &amp; ¢ 7" xfId="224"/>
    <cellStyle name="$ &amp; ¢ 7 2" xfId="225"/>
    <cellStyle name="$ &amp; ¢ 7 2 2" xfId="226"/>
    <cellStyle name="$ &amp; ¢ 7 3" xfId="227"/>
    <cellStyle name="$ &amp; ¢ 8" xfId="228"/>
    <cellStyle name="$ &amp; ¢ 8 2" xfId="229"/>
    <cellStyle name="$ &amp; ¢ 8 2 2" xfId="230"/>
    <cellStyle name="$ &amp; ¢ 8 3" xfId="231"/>
    <cellStyle name="$ &amp; ¢ 9" xfId="232"/>
    <cellStyle name="$ &amp; ¢ 9 2" xfId="233"/>
    <cellStyle name="$ &amp; ¢_3 YR Inc EQ" xfId="234"/>
    <cellStyle name="$ 0 decimal" xfId="235"/>
    <cellStyle name="$ 0 decimal 10" xfId="236"/>
    <cellStyle name="$ 0 decimal 2" xfId="237"/>
    <cellStyle name="$ 0 decimal 2 2" xfId="238"/>
    <cellStyle name="$ 0 decimal 2 2 2" xfId="239"/>
    <cellStyle name="$ 0 decimal 2 3" xfId="240"/>
    <cellStyle name="$ 0 decimal 3" xfId="241"/>
    <cellStyle name="$ 0 decimal 3 2" xfId="242"/>
    <cellStyle name="$ 0 decimal 3 2 2" xfId="243"/>
    <cellStyle name="$ 0 decimal 3 3" xfId="244"/>
    <cellStyle name="$ 0 decimal 4" xfId="245"/>
    <cellStyle name="$ 0 decimal 4 2" xfId="246"/>
    <cellStyle name="$ 0 decimal 4 2 2" xfId="247"/>
    <cellStyle name="$ 0 decimal 4 3" xfId="248"/>
    <cellStyle name="$ 0 decimal 5" xfId="249"/>
    <cellStyle name="$ 0 decimal 5 2" xfId="250"/>
    <cellStyle name="$ 0 decimal 5 2 2" xfId="251"/>
    <cellStyle name="$ 0 decimal 5 3" xfId="252"/>
    <cellStyle name="$ 0 decimal 6" xfId="253"/>
    <cellStyle name="$ 0 decimal 6 2" xfId="254"/>
    <cellStyle name="$ 0 decimal 6 2 2" xfId="255"/>
    <cellStyle name="$ 0 decimal 6 3" xfId="256"/>
    <cellStyle name="$ 0 decimal 7" xfId="257"/>
    <cellStyle name="$ 0 decimal 7 2" xfId="258"/>
    <cellStyle name="$ 0 decimal 7 2 2" xfId="259"/>
    <cellStyle name="$ 0 decimal 7 3" xfId="260"/>
    <cellStyle name="$ 0 decimal 8" xfId="261"/>
    <cellStyle name="$ 0 decimal 8 2" xfId="262"/>
    <cellStyle name="$ 0 decimal 8 2 2" xfId="263"/>
    <cellStyle name="$ 0 decimal 8 3" xfId="264"/>
    <cellStyle name="$ 0 decimal 9" xfId="265"/>
    <cellStyle name="$ 0 decimal 9 2" xfId="266"/>
    <cellStyle name="$ 0 decimal_3 YR Inc EQ" xfId="267"/>
    <cellStyle name="$ 1 decimal" xfId="268"/>
    <cellStyle name="$ 1 decimal 2" xfId="269"/>
    <cellStyle name="$ 1 decimal 2 2" xfId="270"/>
    <cellStyle name="$ 1 decimal 3" xfId="271"/>
    <cellStyle name="$ 10" xfId="272"/>
    <cellStyle name="$ 10 2" xfId="273"/>
    <cellStyle name="$ 10 2 2" xfId="274"/>
    <cellStyle name="$ 10 3" xfId="275"/>
    <cellStyle name="$ 11" xfId="276"/>
    <cellStyle name="$ 11 2" xfId="277"/>
    <cellStyle name="$ 12" xfId="278"/>
    <cellStyle name="$ 2" xfId="279"/>
    <cellStyle name="$ 2 2" xfId="280"/>
    <cellStyle name="$ 2 2 2" xfId="281"/>
    <cellStyle name="$ 2 3" xfId="282"/>
    <cellStyle name="$ 2 decimals" xfId="283"/>
    <cellStyle name="$ 2 decimals 10" xfId="284"/>
    <cellStyle name="$ 2 decimals 2" xfId="285"/>
    <cellStyle name="$ 2 decimals 2 2" xfId="286"/>
    <cellStyle name="$ 2 decimals 2 2 2" xfId="287"/>
    <cellStyle name="$ 2 decimals 2 3" xfId="288"/>
    <cellStyle name="$ 2 decimals 3" xfId="289"/>
    <cellStyle name="$ 2 decimals 3 2" xfId="290"/>
    <cellStyle name="$ 2 decimals 3 2 2" xfId="291"/>
    <cellStyle name="$ 2 decimals 3 3" xfId="292"/>
    <cellStyle name="$ 2 decimals 4" xfId="293"/>
    <cellStyle name="$ 2 decimals 4 2" xfId="294"/>
    <cellStyle name="$ 2 decimals 4 2 2" xfId="295"/>
    <cellStyle name="$ 2 decimals 4 3" xfId="296"/>
    <cellStyle name="$ 2 decimals 5" xfId="297"/>
    <cellStyle name="$ 2 decimals 5 2" xfId="298"/>
    <cellStyle name="$ 2 decimals 5 2 2" xfId="299"/>
    <cellStyle name="$ 2 decimals 5 3" xfId="300"/>
    <cellStyle name="$ 2 decimals 6" xfId="301"/>
    <cellStyle name="$ 2 decimals 6 2" xfId="302"/>
    <cellStyle name="$ 2 decimals 6 2 2" xfId="303"/>
    <cellStyle name="$ 2 decimals 6 3" xfId="304"/>
    <cellStyle name="$ 2 decimals 7" xfId="305"/>
    <cellStyle name="$ 2 decimals 7 2" xfId="306"/>
    <cellStyle name="$ 2 decimals 7 2 2" xfId="307"/>
    <cellStyle name="$ 2 decimals 7 3" xfId="308"/>
    <cellStyle name="$ 2 decimals 8" xfId="309"/>
    <cellStyle name="$ 2 decimals 8 2" xfId="310"/>
    <cellStyle name="$ 2 decimals 8 2 2" xfId="311"/>
    <cellStyle name="$ 2 decimals 8 3" xfId="312"/>
    <cellStyle name="$ 2 decimals 9" xfId="313"/>
    <cellStyle name="$ 2 decimals 9 2" xfId="314"/>
    <cellStyle name="$ 2 decimals_3 YR Inc EQ" xfId="315"/>
    <cellStyle name="$ 2_3 YR Inc EQ" xfId="316"/>
    <cellStyle name="$ 3" xfId="317"/>
    <cellStyle name="$ 3 2" xfId="318"/>
    <cellStyle name="$ 3 2 2" xfId="319"/>
    <cellStyle name="$ 3 3" xfId="320"/>
    <cellStyle name="$ 4" xfId="321"/>
    <cellStyle name="$ 4 2" xfId="322"/>
    <cellStyle name="$ 4 2 2" xfId="323"/>
    <cellStyle name="$ 4 3" xfId="324"/>
    <cellStyle name="$ 5" xfId="325"/>
    <cellStyle name="$ 5 2" xfId="326"/>
    <cellStyle name="$ 5 2 2" xfId="327"/>
    <cellStyle name="$ 5 3" xfId="328"/>
    <cellStyle name="$ 6" xfId="329"/>
    <cellStyle name="$ 6 2" xfId="330"/>
    <cellStyle name="$ 6 2 2" xfId="331"/>
    <cellStyle name="$ 6 3" xfId="332"/>
    <cellStyle name="$ 7" xfId="333"/>
    <cellStyle name="$ 7 2" xfId="334"/>
    <cellStyle name="$ 7 2 2" xfId="335"/>
    <cellStyle name="$ 7 3" xfId="336"/>
    <cellStyle name="$ 8" xfId="337"/>
    <cellStyle name="$ 8 2" xfId="338"/>
    <cellStyle name="$ 8 2 2" xfId="339"/>
    <cellStyle name="$ 8 3" xfId="340"/>
    <cellStyle name="$ 9" xfId="341"/>
    <cellStyle name="$ 9 2" xfId="342"/>
    <cellStyle name="$ 9 2 2" xfId="343"/>
    <cellStyle name="$ 9 3" xfId="344"/>
    <cellStyle name="$." xfId="345"/>
    <cellStyle name="$. 10" xfId="346"/>
    <cellStyle name="$. 2" xfId="347"/>
    <cellStyle name="$. 2 2" xfId="348"/>
    <cellStyle name="$. 2 2 2" xfId="349"/>
    <cellStyle name="$. 2 3" xfId="350"/>
    <cellStyle name="$. 3" xfId="351"/>
    <cellStyle name="$. 3 2" xfId="352"/>
    <cellStyle name="$. 3 2 2" xfId="353"/>
    <cellStyle name="$. 3 3" xfId="354"/>
    <cellStyle name="$. 4" xfId="355"/>
    <cellStyle name="$. 4 2" xfId="356"/>
    <cellStyle name="$. 4 2 2" xfId="357"/>
    <cellStyle name="$. 4 3" xfId="358"/>
    <cellStyle name="$. 5" xfId="359"/>
    <cellStyle name="$. 5 2" xfId="360"/>
    <cellStyle name="$. 5 2 2" xfId="361"/>
    <cellStyle name="$. 5 3" xfId="362"/>
    <cellStyle name="$. 6" xfId="363"/>
    <cellStyle name="$. 6 2" xfId="364"/>
    <cellStyle name="$. 6 2 2" xfId="365"/>
    <cellStyle name="$. 6 3" xfId="366"/>
    <cellStyle name="$. 7" xfId="367"/>
    <cellStyle name="$. 7 2" xfId="368"/>
    <cellStyle name="$. 7 2 2" xfId="369"/>
    <cellStyle name="$. 7 3" xfId="370"/>
    <cellStyle name="$. 8" xfId="371"/>
    <cellStyle name="$. 8 2" xfId="372"/>
    <cellStyle name="$. 8 2 2" xfId="373"/>
    <cellStyle name="$. 8 3" xfId="374"/>
    <cellStyle name="$. 9" xfId="375"/>
    <cellStyle name="$. 9 2" xfId="376"/>
    <cellStyle name="$._3 YR Inc EQ" xfId="377"/>
    <cellStyle name="$_3 YR Inc EQ" xfId="378"/>
    <cellStyle name="$_3 YR Inc EQ 2" xfId="379"/>
    <cellStyle name="$_3 YR Inc EQ 2 2" xfId="380"/>
    <cellStyle name="$_3 YR Inc EQ 3" xfId="381"/>
    <cellStyle name="$_Allocations" xfId="382"/>
    <cellStyle name="$_Analyst View" xfId="383"/>
    <cellStyle name="$_Analyst View 10" xfId="384"/>
    <cellStyle name="$_Analyst View 2" xfId="385"/>
    <cellStyle name="$_Analyst View 2 2" xfId="386"/>
    <cellStyle name="$_Analyst View 2 2 2" xfId="387"/>
    <cellStyle name="$_Analyst View 2 3" xfId="388"/>
    <cellStyle name="$_Analyst View 2_3 YR Inc EQ" xfId="389"/>
    <cellStyle name="$_Analyst View 2_3 YR Inc EQ 2" xfId="390"/>
    <cellStyle name="$_Analyst View 2_3 YR Inc EQ 2 2" xfId="391"/>
    <cellStyle name="$_Analyst View 2_3 YR Inc EQ 3" xfId="392"/>
    <cellStyle name="$_Analyst View 2_EQ US Exp" xfId="393"/>
    <cellStyle name="$_Analyst View 2_EQ US Exp 2" xfId="394"/>
    <cellStyle name="$_Analyst View 2_EQ US Exp 2 2" xfId="395"/>
    <cellStyle name="$_Analyst View 2_EQ US Exp 3" xfId="396"/>
    <cellStyle name="$_Analyst View 2_Int Dealer Fees" xfId="397"/>
    <cellStyle name="$_Analyst View 2_Int Dealer Fees 2" xfId="398"/>
    <cellStyle name="$_Analyst View 2_Int Dealer Fees 2 2" xfId="399"/>
    <cellStyle name="$_Analyst View 2_Int Dealer Fees 3" xfId="400"/>
    <cellStyle name="$_Analyst View 3" xfId="401"/>
    <cellStyle name="$_Analyst View 3 2" xfId="402"/>
    <cellStyle name="$_Analyst View 3 2 2" xfId="403"/>
    <cellStyle name="$_Analyst View 3 3" xfId="404"/>
    <cellStyle name="$_Analyst View 3_3 YR Inc EQ" xfId="405"/>
    <cellStyle name="$_Analyst View 3_3 YR Inc EQ 2" xfId="406"/>
    <cellStyle name="$_Analyst View 3_3 YR Inc EQ 2 2" xfId="407"/>
    <cellStyle name="$_Analyst View 3_3 YR Inc EQ 3" xfId="408"/>
    <cellStyle name="$_Analyst View 3_EQ US Exp" xfId="409"/>
    <cellStyle name="$_Analyst View 3_EQ US Exp 2" xfId="410"/>
    <cellStyle name="$_Analyst View 3_EQ US Exp 2 2" xfId="411"/>
    <cellStyle name="$_Analyst View 3_EQ US Exp 3" xfId="412"/>
    <cellStyle name="$_Analyst View 3_Int Dealer Fees" xfId="413"/>
    <cellStyle name="$_Analyst View 3_Int Dealer Fees 2" xfId="414"/>
    <cellStyle name="$_Analyst View 3_Int Dealer Fees 2 2" xfId="415"/>
    <cellStyle name="$_Analyst View 3_Int Dealer Fees 3" xfId="416"/>
    <cellStyle name="$_Analyst View 4" xfId="417"/>
    <cellStyle name="$_Analyst View 4 2" xfId="418"/>
    <cellStyle name="$_Analyst View 4 2 2" xfId="419"/>
    <cellStyle name="$_Analyst View 4 3" xfId="420"/>
    <cellStyle name="$_Analyst View 5" xfId="421"/>
    <cellStyle name="$_Analyst View 5 2" xfId="422"/>
    <cellStyle name="$_Analyst View 5 2 2" xfId="423"/>
    <cellStyle name="$_Analyst View 5 3" xfId="424"/>
    <cellStyle name="$_Analyst View 6" xfId="425"/>
    <cellStyle name="$_Analyst View 6 2" xfId="426"/>
    <cellStyle name="$_Analyst View 6 2 2" xfId="427"/>
    <cellStyle name="$_Analyst View 6 3" xfId="428"/>
    <cellStyle name="$_Analyst View 7" xfId="429"/>
    <cellStyle name="$_Analyst View 7 2" xfId="430"/>
    <cellStyle name="$_Analyst View 7 2 2" xfId="431"/>
    <cellStyle name="$_Analyst View 7 3" xfId="432"/>
    <cellStyle name="$_Analyst View 8" xfId="433"/>
    <cellStyle name="$_Analyst View 8 2" xfId="434"/>
    <cellStyle name="$_Analyst View 8 2 2" xfId="435"/>
    <cellStyle name="$_Analyst View 8 3" xfId="436"/>
    <cellStyle name="$_Analyst View 9" xfId="437"/>
    <cellStyle name="$_Analyst View 9 2" xfId="438"/>
    <cellStyle name="$_Analyst View_2009 Budget for Barclays" xfId="439"/>
    <cellStyle name="$_Analyst View_2009 Budget for Barclays 2" xfId="440"/>
    <cellStyle name="$_Analyst View_2009 Budget for Barclays 2 2" xfId="441"/>
    <cellStyle name="$_Analyst View_2009 Budget for Barclays 3" xfId="442"/>
    <cellStyle name="$_Analyst View_2009 Budget for Barclays_3 YR Inc EQ" xfId="443"/>
    <cellStyle name="$_Analyst View_2009 Budget for Barclays_3 YR Inc EQ 2" xfId="444"/>
    <cellStyle name="$_Analyst View_2009 Budget for Barclays_3 YR Inc EQ 2 2" xfId="445"/>
    <cellStyle name="$_Analyst View_2009 Budget for Barclays_3 YR Inc EQ 3" xfId="446"/>
    <cellStyle name="$_Analyst View_2009 Model version 21" xfId="447"/>
    <cellStyle name="$_Analyst View_2009 Model version 21 10" xfId="448"/>
    <cellStyle name="$_Analyst View_2009 Model version 21 2" xfId="449"/>
    <cellStyle name="$_Analyst View_2009 Model version 21 2 2" xfId="450"/>
    <cellStyle name="$_Analyst View_2009 Model version 21 2 2 2" xfId="451"/>
    <cellStyle name="$_Analyst View_2009 Model version 21 2 3" xfId="452"/>
    <cellStyle name="$_Analyst View_2009 Model version 21 2_3 YR Inc EQ" xfId="453"/>
    <cellStyle name="$_Analyst View_2009 Model version 21 2_3 YR Inc EQ 2" xfId="454"/>
    <cellStyle name="$_Analyst View_2009 Model version 21 2_3 YR Inc EQ 2 2" xfId="455"/>
    <cellStyle name="$_Analyst View_2009 Model version 21 2_3 YR Inc EQ 3" xfId="456"/>
    <cellStyle name="$_Analyst View_2009 Model version 21 2_EQ US Exp" xfId="457"/>
    <cellStyle name="$_Analyst View_2009 Model version 21 2_EQ US Exp 2" xfId="458"/>
    <cellStyle name="$_Analyst View_2009 Model version 21 2_EQ US Exp 2 2" xfId="459"/>
    <cellStyle name="$_Analyst View_2009 Model version 21 2_EQ US Exp 3" xfId="460"/>
    <cellStyle name="$_Analyst View_2009 Model version 21 2_Int Dealer Fees" xfId="461"/>
    <cellStyle name="$_Analyst View_2009 Model version 21 2_Int Dealer Fees 2" xfId="462"/>
    <cellStyle name="$_Analyst View_2009 Model version 21 2_Int Dealer Fees 2 2" xfId="463"/>
    <cellStyle name="$_Analyst View_2009 Model version 21 2_Int Dealer Fees 3" xfId="464"/>
    <cellStyle name="$_Analyst View_2009 Model version 21 3" xfId="465"/>
    <cellStyle name="$_Analyst View_2009 Model version 21 3 2" xfId="466"/>
    <cellStyle name="$_Analyst View_2009 Model version 21 3 2 2" xfId="467"/>
    <cellStyle name="$_Analyst View_2009 Model version 21 3 3" xfId="468"/>
    <cellStyle name="$_Analyst View_2009 Model version 21 3_3 YR Inc EQ" xfId="469"/>
    <cellStyle name="$_Analyst View_2009 Model version 21 3_3 YR Inc EQ 2" xfId="470"/>
    <cellStyle name="$_Analyst View_2009 Model version 21 3_3 YR Inc EQ 2 2" xfId="471"/>
    <cellStyle name="$_Analyst View_2009 Model version 21 3_3 YR Inc EQ 3" xfId="472"/>
    <cellStyle name="$_Analyst View_2009 Model version 21 3_EQ US Exp" xfId="473"/>
    <cellStyle name="$_Analyst View_2009 Model version 21 3_EQ US Exp 2" xfId="474"/>
    <cellStyle name="$_Analyst View_2009 Model version 21 3_EQ US Exp 2 2" xfId="475"/>
    <cellStyle name="$_Analyst View_2009 Model version 21 3_EQ US Exp 3" xfId="476"/>
    <cellStyle name="$_Analyst View_2009 Model version 21 3_Int Dealer Fees" xfId="477"/>
    <cellStyle name="$_Analyst View_2009 Model version 21 3_Int Dealer Fees 2" xfId="478"/>
    <cellStyle name="$_Analyst View_2009 Model version 21 3_Int Dealer Fees 2 2" xfId="479"/>
    <cellStyle name="$_Analyst View_2009 Model version 21 3_Int Dealer Fees 3" xfId="480"/>
    <cellStyle name="$_Analyst View_2009 Model version 21 4" xfId="481"/>
    <cellStyle name="$_Analyst View_2009 Model version 21 4 2" xfId="482"/>
    <cellStyle name="$_Analyst View_2009 Model version 21 4 2 2" xfId="483"/>
    <cellStyle name="$_Analyst View_2009 Model version 21 4 3" xfId="484"/>
    <cellStyle name="$_Analyst View_2009 Model version 21 5" xfId="485"/>
    <cellStyle name="$_Analyst View_2009 Model version 21 5 2" xfId="486"/>
    <cellStyle name="$_Analyst View_2009 Model version 21 5 2 2" xfId="487"/>
    <cellStyle name="$_Analyst View_2009 Model version 21 5 3" xfId="488"/>
    <cellStyle name="$_Analyst View_2009 Model version 21 6" xfId="489"/>
    <cellStyle name="$_Analyst View_2009 Model version 21 6 2" xfId="490"/>
    <cellStyle name="$_Analyst View_2009 Model version 21 6 2 2" xfId="491"/>
    <cellStyle name="$_Analyst View_2009 Model version 21 6 3" xfId="492"/>
    <cellStyle name="$_Analyst View_2009 Model version 21 7" xfId="493"/>
    <cellStyle name="$_Analyst View_2009 Model version 21 7 2" xfId="494"/>
    <cellStyle name="$_Analyst View_2009 Model version 21 7 2 2" xfId="495"/>
    <cellStyle name="$_Analyst View_2009 Model version 21 7 3" xfId="496"/>
    <cellStyle name="$_Analyst View_2009 Model version 21 8" xfId="497"/>
    <cellStyle name="$_Analyst View_2009 Model version 21 8 2" xfId="498"/>
    <cellStyle name="$_Analyst View_2009 Model version 21 8 2 2" xfId="499"/>
    <cellStyle name="$_Analyst View_2009 Model version 21 8 3" xfId="500"/>
    <cellStyle name="$_Analyst View_2009 Model version 21 9" xfId="501"/>
    <cellStyle name="$_Analyst View_2009 Model version 21 9 2" xfId="502"/>
    <cellStyle name="$_Analyst View_2009 Model version 21_3 YR Inc EQ" xfId="503"/>
    <cellStyle name="$_Analyst View_2009 Model version 21_3 YR Inc EQ 2" xfId="504"/>
    <cellStyle name="$_Analyst View_2009 Model version 21_3 YR Inc EQ 2 2" xfId="505"/>
    <cellStyle name="$_Analyst View_2009 Model version 21_3 YR Inc EQ 3" xfId="506"/>
    <cellStyle name="$_Analyst View_2009 Model version 21_EQ US Exp" xfId="507"/>
    <cellStyle name="$_Analyst View_2009 Model version 21_EQ US Exp 2" xfId="508"/>
    <cellStyle name="$_Analyst View_2009 Model version 21_EQ US Exp 2 2" xfId="509"/>
    <cellStyle name="$_Analyst View_2009 Model version 21_EQ US Exp 3" xfId="510"/>
    <cellStyle name="$_Analyst View_2009 Model version 21_IDBE Direct Expenses" xfId="511"/>
    <cellStyle name="$_Analyst View_2009 Model version 21_IDBE Direct Expenses 2" xfId="512"/>
    <cellStyle name="$_Analyst View_2009 Model version 21_IDBE Direct Expenses 2 2" xfId="513"/>
    <cellStyle name="$_Analyst View_2009 Model version 21_IDBE Direct Expenses 3" xfId="514"/>
    <cellStyle name="$_Analyst View_2009 Model version 21_IDBE Direct Tech" xfId="515"/>
    <cellStyle name="$_Analyst View_2009 Model version 21_IDBE Direct Tech 2" xfId="516"/>
    <cellStyle name="$_Analyst View_2009 Model version 21_IDBE Direct Tech 2 2" xfId="517"/>
    <cellStyle name="$_Analyst View_2009 Model version 21_IDBE Direct Tech 3" xfId="518"/>
    <cellStyle name="$_Analyst View_2009 Model version 21_IDBE Expenses" xfId="519"/>
    <cellStyle name="$_Analyst View_2009 Model version 21_IDBE Expenses 2" xfId="520"/>
    <cellStyle name="$_Analyst View_2009 Model version 21_IDBE Expenses 2 2" xfId="521"/>
    <cellStyle name="$_Analyst View_2009 Model version 21_IDBE Expenses 3" xfId="522"/>
    <cellStyle name="$_Analyst View_2009 Model version 21_Int Dealer Fees" xfId="523"/>
    <cellStyle name="$_Analyst View_2009 Model version 21_Int Dealer Fees 2" xfId="524"/>
    <cellStyle name="$_Analyst View_2009 Model version 21_Int Dealer Fees 2 2" xfId="525"/>
    <cellStyle name="$_Analyst View_2009 Model version 21_Int Dealer Fees 3" xfId="526"/>
    <cellStyle name="$_Analyst View_3 YR Inc EQ" xfId="527"/>
    <cellStyle name="$_Analyst View_3 YR Inc EQ 2" xfId="528"/>
    <cellStyle name="$_Analyst View_3 YR Inc EQ 2 2" xfId="529"/>
    <cellStyle name="$_Analyst View_3 YR Inc EQ 3" xfId="530"/>
    <cellStyle name="$_Analyst View_EQ US Exp" xfId="531"/>
    <cellStyle name="$_Analyst View_EQ US Exp 2" xfId="532"/>
    <cellStyle name="$_Analyst View_EQ US Exp 2 2" xfId="533"/>
    <cellStyle name="$_Analyst View_EQ US Exp 3" xfId="534"/>
    <cellStyle name="$_Analyst View_IDBE Direct Expenses" xfId="535"/>
    <cellStyle name="$_Analyst View_IDBE Direct Expenses 2" xfId="536"/>
    <cellStyle name="$_Analyst View_IDBE Direct Expenses 2 2" xfId="537"/>
    <cellStyle name="$_Analyst View_IDBE Direct Expenses 3" xfId="538"/>
    <cellStyle name="$_Analyst View_IDBE Direct Tech" xfId="539"/>
    <cellStyle name="$_Analyst View_IDBE Direct Tech 2" xfId="540"/>
    <cellStyle name="$_Analyst View_IDBE Direct Tech 2 2" xfId="541"/>
    <cellStyle name="$_Analyst View_IDBE Direct Tech 3" xfId="542"/>
    <cellStyle name="$_Analyst View_IDBE Expenses" xfId="543"/>
    <cellStyle name="$_Analyst View_IDBE Expenses 2" xfId="544"/>
    <cellStyle name="$_Analyst View_IDBE Expenses 2 2" xfId="545"/>
    <cellStyle name="$_Analyst View_IDBE Expenses 3" xfId="546"/>
    <cellStyle name="$_Analyst View_Int Dealer Fees" xfId="547"/>
    <cellStyle name="$_Analyst View_Int Dealer Fees 2" xfId="548"/>
    <cellStyle name="$_Analyst View_Int Dealer Fees 2 2" xfId="549"/>
    <cellStyle name="$_Analyst View_Int Dealer Fees 3" xfId="550"/>
    <cellStyle name="$_Analyst View_NewMarkets P&amp;L (Mgmt)" xfId="551"/>
    <cellStyle name="$_Analyst View_NewMarkets P&amp;L (Mgmt) 2" xfId="552"/>
    <cellStyle name="$_Analyst View_NewMarkets P&amp;L (Mgmt) 2 2" xfId="553"/>
    <cellStyle name="$_Analyst View_NewMarkets P&amp;L (Mgmt) 3" xfId="554"/>
    <cellStyle name="$_Analyst View_NewMarkets P&amp;L (Mgmt)_3 YR Inc EQ" xfId="555"/>
    <cellStyle name="$_Analyst View_NewMarkets P&amp;L (Mgmt)_3 YR Inc EQ 2" xfId="556"/>
    <cellStyle name="$_Analyst View_NewMarkets P&amp;L (Mgmt)_3 YR Inc EQ 2 2" xfId="557"/>
    <cellStyle name="$_Analyst View_NewMarkets P&amp;L (Mgmt)_3 YR Inc EQ 3" xfId="558"/>
    <cellStyle name="$_Carnegie Valuation Summary v2" xfId="559"/>
    <cellStyle name="$_Carnegie Valuation Summary v2 10" xfId="560"/>
    <cellStyle name="$_Carnegie Valuation Summary v2 2" xfId="561"/>
    <cellStyle name="$_Carnegie Valuation Summary v2 2 2" xfId="562"/>
    <cellStyle name="$_Carnegie Valuation Summary v2 2 2 2" xfId="563"/>
    <cellStyle name="$_Carnegie Valuation Summary v2 2 3" xfId="564"/>
    <cellStyle name="$_Carnegie Valuation Summary v2 2_3 YR Inc EQ" xfId="565"/>
    <cellStyle name="$_Carnegie Valuation Summary v2 2_3 YR Inc EQ 2" xfId="566"/>
    <cellStyle name="$_Carnegie Valuation Summary v2 2_3 YR Inc EQ 2 2" xfId="567"/>
    <cellStyle name="$_Carnegie Valuation Summary v2 2_3 YR Inc EQ 3" xfId="568"/>
    <cellStyle name="$_Carnegie Valuation Summary v2 2_EQ US Exp" xfId="569"/>
    <cellStyle name="$_Carnegie Valuation Summary v2 2_EQ US Exp 2" xfId="570"/>
    <cellStyle name="$_Carnegie Valuation Summary v2 2_EQ US Exp 2 2" xfId="571"/>
    <cellStyle name="$_Carnegie Valuation Summary v2 2_EQ US Exp 3" xfId="572"/>
    <cellStyle name="$_Carnegie Valuation Summary v2 2_Int Dealer Fees" xfId="573"/>
    <cellStyle name="$_Carnegie Valuation Summary v2 2_Int Dealer Fees 2" xfId="574"/>
    <cellStyle name="$_Carnegie Valuation Summary v2 2_Int Dealer Fees 2 2" xfId="575"/>
    <cellStyle name="$_Carnegie Valuation Summary v2 2_Int Dealer Fees 3" xfId="576"/>
    <cellStyle name="$_Carnegie Valuation Summary v2 3" xfId="577"/>
    <cellStyle name="$_Carnegie Valuation Summary v2 3 2" xfId="578"/>
    <cellStyle name="$_Carnegie Valuation Summary v2 3 2 2" xfId="579"/>
    <cellStyle name="$_Carnegie Valuation Summary v2 3 3" xfId="580"/>
    <cellStyle name="$_Carnegie Valuation Summary v2 3_3 YR Inc EQ" xfId="581"/>
    <cellStyle name="$_Carnegie Valuation Summary v2 3_3 YR Inc EQ 2" xfId="582"/>
    <cellStyle name="$_Carnegie Valuation Summary v2 3_3 YR Inc EQ 2 2" xfId="583"/>
    <cellStyle name="$_Carnegie Valuation Summary v2 3_3 YR Inc EQ 3" xfId="584"/>
    <cellStyle name="$_Carnegie Valuation Summary v2 3_EQ US Exp" xfId="585"/>
    <cellStyle name="$_Carnegie Valuation Summary v2 3_EQ US Exp 2" xfId="586"/>
    <cellStyle name="$_Carnegie Valuation Summary v2 3_EQ US Exp 2 2" xfId="587"/>
    <cellStyle name="$_Carnegie Valuation Summary v2 3_EQ US Exp 3" xfId="588"/>
    <cellStyle name="$_Carnegie Valuation Summary v2 3_Int Dealer Fees" xfId="589"/>
    <cellStyle name="$_Carnegie Valuation Summary v2 3_Int Dealer Fees 2" xfId="590"/>
    <cellStyle name="$_Carnegie Valuation Summary v2 3_Int Dealer Fees 2 2" xfId="591"/>
    <cellStyle name="$_Carnegie Valuation Summary v2 3_Int Dealer Fees 3" xfId="592"/>
    <cellStyle name="$_Carnegie Valuation Summary v2 4" xfId="593"/>
    <cellStyle name="$_Carnegie Valuation Summary v2 4 2" xfId="594"/>
    <cellStyle name="$_Carnegie Valuation Summary v2 4 2 2" xfId="595"/>
    <cellStyle name="$_Carnegie Valuation Summary v2 4 3" xfId="596"/>
    <cellStyle name="$_Carnegie Valuation Summary v2 5" xfId="597"/>
    <cellStyle name="$_Carnegie Valuation Summary v2 5 2" xfId="598"/>
    <cellStyle name="$_Carnegie Valuation Summary v2 5 2 2" xfId="599"/>
    <cellStyle name="$_Carnegie Valuation Summary v2 5 3" xfId="600"/>
    <cellStyle name="$_Carnegie Valuation Summary v2 6" xfId="601"/>
    <cellStyle name="$_Carnegie Valuation Summary v2 6 2" xfId="602"/>
    <cellStyle name="$_Carnegie Valuation Summary v2 6 2 2" xfId="603"/>
    <cellStyle name="$_Carnegie Valuation Summary v2 6 3" xfId="604"/>
    <cellStyle name="$_Carnegie Valuation Summary v2 7" xfId="605"/>
    <cellStyle name="$_Carnegie Valuation Summary v2 7 2" xfId="606"/>
    <cellStyle name="$_Carnegie Valuation Summary v2 7 2 2" xfId="607"/>
    <cellStyle name="$_Carnegie Valuation Summary v2 7 3" xfId="608"/>
    <cellStyle name="$_Carnegie Valuation Summary v2 8" xfId="609"/>
    <cellStyle name="$_Carnegie Valuation Summary v2 8 2" xfId="610"/>
    <cellStyle name="$_Carnegie Valuation Summary v2 8 2 2" xfId="611"/>
    <cellStyle name="$_Carnegie Valuation Summary v2 8 3" xfId="612"/>
    <cellStyle name="$_Carnegie Valuation Summary v2 9" xfId="613"/>
    <cellStyle name="$_Carnegie Valuation Summary v2 9 2" xfId="614"/>
    <cellStyle name="$_Carnegie Valuation Summary v2_2009 Budget for Barclays" xfId="615"/>
    <cellStyle name="$_Carnegie Valuation Summary v2_2009 Budget for Barclays 2" xfId="616"/>
    <cellStyle name="$_Carnegie Valuation Summary v2_2009 Budget for Barclays 2 2" xfId="617"/>
    <cellStyle name="$_Carnegie Valuation Summary v2_2009 Budget for Barclays 3" xfId="618"/>
    <cellStyle name="$_Carnegie Valuation Summary v2_2009 Budget for Barclays_3 YR Inc EQ" xfId="619"/>
    <cellStyle name="$_Carnegie Valuation Summary v2_2009 Budget for Barclays_3 YR Inc EQ 2" xfId="620"/>
    <cellStyle name="$_Carnegie Valuation Summary v2_2009 Budget for Barclays_3 YR Inc EQ 2 2" xfId="621"/>
    <cellStyle name="$_Carnegie Valuation Summary v2_2009 Budget for Barclays_3 YR Inc EQ 3" xfId="622"/>
    <cellStyle name="$_Carnegie Valuation Summary v2_2009 Model version 21" xfId="623"/>
    <cellStyle name="$_Carnegie Valuation Summary v2_2009 Model version 21 10" xfId="624"/>
    <cellStyle name="$_Carnegie Valuation Summary v2_2009 Model version 21 2" xfId="625"/>
    <cellStyle name="$_Carnegie Valuation Summary v2_2009 Model version 21 2 2" xfId="626"/>
    <cellStyle name="$_Carnegie Valuation Summary v2_2009 Model version 21 2 2 2" xfId="627"/>
    <cellStyle name="$_Carnegie Valuation Summary v2_2009 Model version 21 2 3" xfId="628"/>
    <cellStyle name="$_Carnegie Valuation Summary v2_2009 Model version 21 2_3 YR Inc EQ" xfId="629"/>
    <cellStyle name="$_Carnegie Valuation Summary v2_2009 Model version 21 2_3 YR Inc EQ 2" xfId="630"/>
    <cellStyle name="$_Carnegie Valuation Summary v2_2009 Model version 21 2_3 YR Inc EQ 2 2" xfId="631"/>
    <cellStyle name="$_Carnegie Valuation Summary v2_2009 Model version 21 2_3 YR Inc EQ 3" xfId="632"/>
    <cellStyle name="$_Carnegie Valuation Summary v2_2009 Model version 21 2_EQ US Exp" xfId="633"/>
    <cellStyle name="$_Carnegie Valuation Summary v2_2009 Model version 21 2_EQ US Exp 2" xfId="634"/>
    <cellStyle name="$_Carnegie Valuation Summary v2_2009 Model version 21 2_EQ US Exp 2 2" xfId="635"/>
    <cellStyle name="$_Carnegie Valuation Summary v2_2009 Model version 21 2_EQ US Exp 3" xfId="636"/>
    <cellStyle name="$_Carnegie Valuation Summary v2_2009 Model version 21 2_Int Dealer Fees" xfId="637"/>
    <cellStyle name="$_Carnegie Valuation Summary v2_2009 Model version 21 2_Int Dealer Fees 2" xfId="638"/>
    <cellStyle name="$_Carnegie Valuation Summary v2_2009 Model version 21 2_Int Dealer Fees 2 2" xfId="639"/>
    <cellStyle name="$_Carnegie Valuation Summary v2_2009 Model version 21 2_Int Dealer Fees 3" xfId="640"/>
    <cellStyle name="$_Carnegie Valuation Summary v2_2009 Model version 21 3" xfId="641"/>
    <cellStyle name="$_Carnegie Valuation Summary v2_2009 Model version 21 3 2" xfId="642"/>
    <cellStyle name="$_Carnegie Valuation Summary v2_2009 Model version 21 3 2 2" xfId="643"/>
    <cellStyle name="$_Carnegie Valuation Summary v2_2009 Model version 21 3 3" xfId="644"/>
    <cellStyle name="$_Carnegie Valuation Summary v2_2009 Model version 21 3_3 YR Inc EQ" xfId="645"/>
    <cellStyle name="$_Carnegie Valuation Summary v2_2009 Model version 21 3_3 YR Inc EQ 2" xfId="646"/>
    <cellStyle name="$_Carnegie Valuation Summary v2_2009 Model version 21 3_3 YR Inc EQ 2 2" xfId="647"/>
    <cellStyle name="$_Carnegie Valuation Summary v2_2009 Model version 21 3_3 YR Inc EQ 3" xfId="648"/>
    <cellStyle name="$_Carnegie Valuation Summary v2_2009 Model version 21 3_EQ US Exp" xfId="649"/>
    <cellStyle name="$_Carnegie Valuation Summary v2_2009 Model version 21 3_EQ US Exp 2" xfId="650"/>
    <cellStyle name="$_Carnegie Valuation Summary v2_2009 Model version 21 3_EQ US Exp 2 2" xfId="651"/>
    <cellStyle name="$_Carnegie Valuation Summary v2_2009 Model version 21 3_EQ US Exp 3" xfId="652"/>
    <cellStyle name="$_Carnegie Valuation Summary v2_2009 Model version 21 3_Int Dealer Fees" xfId="653"/>
    <cellStyle name="$_Carnegie Valuation Summary v2_2009 Model version 21 3_Int Dealer Fees 2" xfId="654"/>
    <cellStyle name="$_Carnegie Valuation Summary v2_2009 Model version 21 3_Int Dealer Fees 2 2" xfId="655"/>
    <cellStyle name="$_Carnegie Valuation Summary v2_2009 Model version 21 3_Int Dealer Fees 3" xfId="656"/>
    <cellStyle name="$_Carnegie Valuation Summary v2_2009 Model version 21 4" xfId="657"/>
    <cellStyle name="$_Carnegie Valuation Summary v2_2009 Model version 21 4 2" xfId="658"/>
    <cellStyle name="$_Carnegie Valuation Summary v2_2009 Model version 21 4 2 2" xfId="659"/>
    <cellStyle name="$_Carnegie Valuation Summary v2_2009 Model version 21 4 3" xfId="660"/>
    <cellStyle name="$_Carnegie Valuation Summary v2_2009 Model version 21 5" xfId="661"/>
    <cellStyle name="$_Carnegie Valuation Summary v2_2009 Model version 21 5 2" xfId="662"/>
    <cellStyle name="$_Carnegie Valuation Summary v2_2009 Model version 21 5 2 2" xfId="663"/>
    <cellStyle name="$_Carnegie Valuation Summary v2_2009 Model version 21 5 3" xfId="664"/>
    <cellStyle name="$_Carnegie Valuation Summary v2_2009 Model version 21 6" xfId="665"/>
    <cellStyle name="$_Carnegie Valuation Summary v2_2009 Model version 21 6 2" xfId="666"/>
    <cellStyle name="$_Carnegie Valuation Summary v2_2009 Model version 21 6 2 2" xfId="667"/>
    <cellStyle name="$_Carnegie Valuation Summary v2_2009 Model version 21 6 3" xfId="668"/>
    <cellStyle name="$_Carnegie Valuation Summary v2_2009 Model version 21 7" xfId="669"/>
    <cellStyle name="$_Carnegie Valuation Summary v2_2009 Model version 21 7 2" xfId="670"/>
    <cellStyle name="$_Carnegie Valuation Summary v2_2009 Model version 21 7 2 2" xfId="671"/>
    <cellStyle name="$_Carnegie Valuation Summary v2_2009 Model version 21 7 3" xfId="672"/>
    <cellStyle name="$_Carnegie Valuation Summary v2_2009 Model version 21 8" xfId="673"/>
    <cellStyle name="$_Carnegie Valuation Summary v2_2009 Model version 21 8 2" xfId="674"/>
    <cellStyle name="$_Carnegie Valuation Summary v2_2009 Model version 21 8 2 2" xfId="675"/>
    <cellStyle name="$_Carnegie Valuation Summary v2_2009 Model version 21 8 3" xfId="676"/>
    <cellStyle name="$_Carnegie Valuation Summary v2_2009 Model version 21 9" xfId="677"/>
    <cellStyle name="$_Carnegie Valuation Summary v2_2009 Model version 21 9 2" xfId="678"/>
    <cellStyle name="$_Carnegie Valuation Summary v2_2009 Model version 21_3 YR Inc EQ" xfId="679"/>
    <cellStyle name="$_Carnegie Valuation Summary v2_2009 Model version 21_3 YR Inc EQ 2" xfId="680"/>
    <cellStyle name="$_Carnegie Valuation Summary v2_2009 Model version 21_3 YR Inc EQ 2 2" xfId="681"/>
    <cellStyle name="$_Carnegie Valuation Summary v2_2009 Model version 21_3 YR Inc EQ 3" xfId="682"/>
    <cellStyle name="$_Carnegie Valuation Summary v2_2009 Model version 21_EQ US Exp" xfId="683"/>
    <cellStyle name="$_Carnegie Valuation Summary v2_2009 Model version 21_EQ US Exp 2" xfId="684"/>
    <cellStyle name="$_Carnegie Valuation Summary v2_2009 Model version 21_EQ US Exp 2 2" xfId="685"/>
    <cellStyle name="$_Carnegie Valuation Summary v2_2009 Model version 21_EQ US Exp 3" xfId="686"/>
    <cellStyle name="$_Carnegie Valuation Summary v2_2009 Model version 21_IDBE Direct Expenses" xfId="687"/>
    <cellStyle name="$_Carnegie Valuation Summary v2_2009 Model version 21_IDBE Direct Expenses 2" xfId="688"/>
    <cellStyle name="$_Carnegie Valuation Summary v2_2009 Model version 21_IDBE Direct Expenses 2 2" xfId="689"/>
    <cellStyle name="$_Carnegie Valuation Summary v2_2009 Model version 21_IDBE Direct Expenses 3" xfId="690"/>
    <cellStyle name="$_Carnegie Valuation Summary v2_2009 Model version 21_IDBE Direct Tech" xfId="691"/>
    <cellStyle name="$_Carnegie Valuation Summary v2_2009 Model version 21_IDBE Direct Tech 2" xfId="692"/>
    <cellStyle name="$_Carnegie Valuation Summary v2_2009 Model version 21_IDBE Direct Tech 2 2" xfId="693"/>
    <cellStyle name="$_Carnegie Valuation Summary v2_2009 Model version 21_IDBE Direct Tech 3" xfId="694"/>
    <cellStyle name="$_Carnegie Valuation Summary v2_2009 Model version 21_IDBE Expenses" xfId="695"/>
    <cellStyle name="$_Carnegie Valuation Summary v2_2009 Model version 21_IDBE Expenses 2" xfId="696"/>
    <cellStyle name="$_Carnegie Valuation Summary v2_2009 Model version 21_IDBE Expenses 2 2" xfId="697"/>
    <cellStyle name="$_Carnegie Valuation Summary v2_2009 Model version 21_IDBE Expenses 3" xfId="698"/>
    <cellStyle name="$_Carnegie Valuation Summary v2_2009 Model version 21_Int Dealer Fees" xfId="699"/>
    <cellStyle name="$_Carnegie Valuation Summary v2_2009 Model version 21_Int Dealer Fees 2" xfId="700"/>
    <cellStyle name="$_Carnegie Valuation Summary v2_2009 Model version 21_Int Dealer Fees 2 2" xfId="701"/>
    <cellStyle name="$_Carnegie Valuation Summary v2_2009 Model version 21_Int Dealer Fees 3" xfId="702"/>
    <cellStyle name="$_Carnegie Valuation Summary v2_3 YR Inc EQ" xfId="703"/>
    <cellStyle name="$_Carnegie Valuation Summary v2_3 YR Inc EQ 2" xfId="704"/>
    <cellStyle name="$_Carnegie Valuation Summary v2_3 YR Inc EQ 2 2" xfId="705"/>
    <cellStyle name="$_Carnegie Valuation Summary v2_3 YR Inc EQ 3" xfId="706"/>
    <cellStyle name="$_Carnegie Valuation Summary v2_Allocations" xfId="707"/>
    <cellStyle name="$_Carnegie Valuation Summary v2_contemp" xfId="708"/>
    <cellStyle name="$_Carnegie Valuation Summary v2_Details from Reporting pack" xfId="709"/>
    <cellStyle name="$_Carnegie Valuation Summary v2_Details from Reporting pack 2" xfId="710"/>
    <cellStyle name="$_Carnegie Valuation Summary v2_Details from Reporting pack 2 2" xfId="711"/>
    <cellStyle name="$_Carnegie Valuation Summary v2_Details from Reporting pack 3" xfId="712"/>
    <cellStyle name="$_Carnegie Valuation Summary v2_Eq As P&amp;L" xfId="713"/>
    <cellStyle name="$_Carnegie Valuation Summary v2_Eq As P&amp;L 2" xfId="714"/>
    <cellStyle name="$_Carnegie Valuation Summary v2_Eq As P&amp;L 2 2" xfId="715"/>
    <cellStyle name="$_Carnegie Valuation Summary v2_Eq As P&amp;L 3" xfId="716"/>
    <cellStyle name="$_Carnegie Valuation Summary v2_EQ US Exp" xfId="717"/>
    <cellStyle name="$_Carnegie Valuation Summary v2_EQ US Exp 2" xfId="718"/>
    <cellStyle name="$_Carnegie Valuation Summary v2_EQ US Exp 2 2" xfId="719"/>
    <cellStyle name="$_Carnegie Valuation Summary v2_EQ US Exp 3" xfId="720"/>
    <cellStyle name="$_Carnegie Valuation Summary v2_etemp" xfId="721"/>
    <cellStyle name="$_Carnegie Valuation Summary v2_HFCO2011IDBV1099Exp11" xfId="722"/>
    <cellStyle name="$_Carnegie Valuation Summary v2_IDB Consol P&amp;L" xfId="723"/>
    <cellStyle name="$_Carnegie Valuation Summary v2_IDBCon" xfId="724"/>
    <cellStyle name="$_Carnegie Valuation Summary v2_IDBE" xfId="725"/>
    <cellStyle name="$_Carnegie Valuation Summary v2_IDBE Direct Expenses" xfId="726"/>
    <cellStyle name="$_Carnegie Valuation Summary v2_IDBE Direct Expenses 2" xfId="727"/>
    <cellStyle name="$_Carnegie Valuation Summary v2_IDBE Direct Expenses 2 2" xfId="728"/>
    <cellStyle name="$_Carnegie Valuation Summary v2_IDBE Direct Expenses 3" xfId="729"/>
    <cellStyle name="$_Carnegie Valuation Summary v2_IDBE Direct Tech" xfId="730"/>
    <cellStyle name="$_Carnegie Valuation Summary v2_IDBE Direct Tech 2" xfId="731"/>
    <cellStyle name="$_Carnegie Valuation Summary v2_IDBE Direct Tech 2 2" xfId="732"/>
    <cellStyle name="$_Carnegie Valuation Summary v2_IDBE Direct Tech 3" xfId="733"/>
    <cellStyle name="$_Carnegie Valuation Summary v2_IDBE Expenses" xfId="734"/>
    <cellStyle name="$_Carnegie Valuation Summary v2_IDBE Expenses 2" xfId="735"/>
    <cellStyle name="$_Carnegie Valuation Summary v2_IDBE Expenses 2 2" xfId="736"/>
    <cellStyle name="$_Carnegie Valuation Summary v2_IDBE Expenses 3" xfId="737"/>
    <cellStyle name="$_Carnegie Valuation Summary v2_IDBE_1" xfId="738"/>
    <cellStyle name="$_Carnegie Valuation Summary v2_IDBV" xfId="739"/>
    <cellStyle name="$_Carnegie Valuation Summary v2_IDBV_1" xfId="740"/>
    <cellStyle name="$_Carnegie Valuation Summary v2_Int Dealer Fees" xfId="741"/>
    <cellStyle name="$_Carnegie Valuation Summary v2_Int Dealer Fees 2" xfId="742"/>
    <cellStyle name="$_Carnegie Valuation Summary v2_Int Dealer Fees 2 2" xfId="743"/>
    <cellStyle name="$_Carnegie Valuation Summary v2_Int Dealer Fees 3" xfId="744"/>
    <cellStyle name="$_Carnegie Valuation Summary v2_NewMarkets P&amp;L (Mgmt)" xfId="745"/>
    <cellStyle name="$_Carnegie Valuation Summary v2_NewMarkets P&amp;L (Mgmt) 2" xfId="746"/>
    <cellStyle name="$_Carnegie Valuation Summary v2_NewMarkets P&amp;L (Mgmt) 2 2" xfId="747"/>
    <cellStyle name="$_Carnegie Valuation Summary v2_NewMarkets P&amp;L (Mgmt) 3" xfId="748"/>
    <cellStyle name="$_Carnegie Valuation Summary v2_NewMarkets P&amp;L (Mgmt)_3 YR Inc EQ" xfId="749"/>
    <cellStyle name="$_Carnegie Valuation Summary v2_NewMarkets P&amp;L (Mgmt)_3 YR Inc EQ 2" xfId="750"/>
    <cellStyle name="$_Carnegie Valuation Summary v2_NewMarkets P&amp;L (Mgmt)_3 YR Inc EQ 2 2" xfId="751"/>
    <cellStyle name="$_Carnegie Valuation Summary v2_NewMarkets P&amp;L (Mgmt)_3 YR Inc EQ 3" xfId="752"/>
    <cellStyle name="$_Carnegie Valuation Summary v2_OriginalBudget" xfId="753"/>
    <cellStyle name="$_Carnegie Valuation Summary v2_OriginalBudget-E" xfId="754"/>
    <cellStyle name="$_Carnegie Valuation Summary v2_Sheet1" xfId="755"/>
    <cellStyle name="$_Carnegie Valuation Summary v2_Sheet8" xfId="756"/>
    <cellStyle name="$_Carnegie Valuation Summary v2_vtemp" xfId="757"/>
    <cellStyle name="$_Carnegie Valuation Summary v2_YTD YTG Rev" xfId="758"/>
    <cellStyle name="$_Carnegie Valuation Summary v2_YTD YTG Rev 2" xfId="759"/>
    <cellStyle name="$_Carnegie Valuation Summary v2_YTD YTG Rev 2 2" xfId="760"/>
    <cellStyle name="$_Carnegie Valuation Summary v2_YTD YTG Rev 3" xfId="761"/>
    <cellStyle name="$_Carnegie Valuation Summary v2_YTD YTG Rev_3 YR Inc EQ" xfId="762"/>
    <cellStyle name="$_Carnegie Valuation Summary v2_YTD YTG Rev_3 YR Inc EQ 2" xfId="763"/>
    <cellStyle name="$_Carnegie Valuation Summary v2_YTD YTG Rev_3 YR Inc EQ 2 2" xfId="764"/>
    <cellStyle name="$_Carnegie Valuation Summary v2_YTD YTG Rev_3 YR Inc EQ 3" xfId="765"/>
    <cellStyle name="$_Carnegie Valuation Summary v2_YTD YTG Rev_Allocations" xfId="766"/>
    <cellStyle name="$_Carnegie Valuation Summary v2_YTD YTG Rev_contemp" xfId="767"/>
    <cellStyle name="$_Carnegie Valuation Summary v2_YTD YTG Rev_EQ US Exp" xfId="768"/>
    <cellStyle name="$_Carnegie Valuation Summary v2_YTD YTG Rev_EQ US Exp 2" xfId="769"/>
    <cellStyle name="$_Carnegie Valuation Summary v2_YTD YTG Rev_EQ US Exp 2 2" xfId="770"/>
    <cellStyle name="$_Carnegie Valuation Summary v2_YTD YTG Rev_EQ US Exp 3" xfId="771"/>
    <cellStyle name="$_Carnegie Valuation Summary v2_YTD YTG Rev_EQ US Exp_HFCO2011IDBV1099Exp11" xfId="772"/>
    <cellStyle name="$_Carnegie Valuation Summary v2_YTD YTG Rev_EQ US Exp_IDBE" xfId="773"/>
    <cellStyle name="$_Carnegie Valuation Summary v2_YTD YTG Rev_EQ US Exp_IDBV" xfId="774"/>
    <cellStyle name="$_Carnegie Valuation Summary v2_YTD YTG Rev_EQ US Exp_OriginalBudget-E" xfId="775"/>
    <cellStyle name="$_Carnegie Valuation Summary v2_YTD YTG Rev_etemp" xfId="776"/>
    <cellStyle name="$_Carnegie Valuation Summary v2_YTD YTG Rev_HFCO2011IDBV1099Exp11" xfId="777"/>
    <cellStyle name="$_Carnegie Valuation Summary v2_YTD YTG Rev_IDB Consol P&amp;L" xfId="778"/>
    <cellStyle name="$_Carnegie Valuation Summary v2_YTD YTG Rev_IDBCon" xfId="779"/>
    <cellStyle name="$_Carnegie Valuation Summary v2_YTD YTG Rev_IDBE" xfId="780"/>
    <cellStyle name="$_Carnegie Valuation Summary v2_YTD YTG Rev_IDBE_1" xfId="781"/>
    <cellStyle name="$_Carnegie Valuation Summary v2_YTD YTG Rev_IDBV" xfId="782"/>
    <cellStyle name="$_Carnegie Valuation Summary v2_YTD YTG Rev_IDBV_1" xfId="783"/>
    <cellStyle name="$_Carnegie Valuation Summary v2_YTD YTG Rev_Int Dealer Fees" xfId="784"/>
    <cellStyle name="$_Carnegie Valuation Summary v2_YTD YTG Rev_Int Dealer Fees 2" xfId="785"/>
    <cellStyle name="$_Carnegie Valuation Summary v2_YTD YTG Rev_Int Dealer Fees 2 2" xfId="786"/>
    <cellStyle name="$_Carnegie Valuation Summary v2_YTD YTG Rev_Int Dealer Fees 3" xfId="787"/>
    <cellStyle name="$_Carnegie Valuation Summary v2_YTD YTG Rev_OriginalBudget" xfId="788"/>
    <cellStyle name="$_Carnegie Valuation Summary v2_YTD YTG Rev_OriginalBudget-E" xfId="789"/>
    <cellStyle name="$_Carnegie Valuation Summary v2_YTD YTG Rev_Sheet1" xfId="790"/>
    <cellStyle name="$_Carnegie Valuation Summary v2_YTD YTG Rev_Sheet8" xfId="791"/>
    <cellStyle name="$_Carnegie Valuation Summary v2_YTD YTG Rev_vtemp" xfId="792"/>
    <cellStyle name="$_contemp" xfId="793"/>
    <cellStyle name="$_Details from Reporting pack" xfId="794"/>
    <cellStyle name="$_Details from Reporting pack 2" xfId="795"/>
    <cellStyle name="$_Details from Reporting pack 2 2" xfId="796"/>
    <cellStyle name="$_Details from Reporting pack 3" xfId="797"/>
    <cellStyle name="$_Eq As P&amp;L" xfId="798"/>
    <cellStyle name="$_Eq As P&amp;L 2" xfId="799"/>
    <cellStyle name="$_Eq As P&amp;L 2 2" xfId="800"/>
    <cellStyle name="$_Eq As P&amp;L 3" xfId="801"/>
    <cellStyle name="$_etemp" xfId="802"/>
    <cellStyle name="$_Fusion Allocations 3-12-07" xfId="803"/>
    <cellStyle name="$_Fusion Allocations 3-12-07 2" xfId="804"/>
    <cellStyle name="$_Fusion Allocations 3-12-07 2 2" xfId="805"/>
    <cellStyle name="$_Fusion Allocations 3-12-07 3" xfId="806"/>
    <cellStyle name="$_Fusion Allocations 3-12-07_3 YR Inc EQ" xfId="807"/>
    <cellStyle name="$_Fusion Allocations 3-12-07_3 YR Inc EQ 2" xfId="808"/>
    <cellStyle name="$_Fusion Allocations 3-12-07_3 YR Inc EQ 2 2" xfId="809"/>
    <cellStyle name="$_Fusion Allocations 3-12-07_3 YR Inc EQ 3" xfId="810"/>
    <cellStyle name="$_HFCO2011IDBV1099Exp11" xfId="811"/>
    <cellStyle name="$_IDB Consol P&amp;L" xfId="812"/>
    <cellStyle name="$_IDBCon" xfId="813"/>
    <cellStyle name="$_IDBE" xfId="814"/>
    <cellStyle name="$_IDBE_1" xfId="815"/>
    <cellStyle name="$_IDBV" xfId="816"/>
    <cellStyle name="$_IDBV_1" xfId="817"/>
    <cellStyle name="$_Master Financials 6-12-01" xfId="818"/>
    <cellStyle name="$_Master Financials 6-12-01 10" xfId="819"/>
    <cellStyle name="$_Master Financials 6-12-01 2" xfId="820"/>
    <cellStyle name="$_Master Financials 6-12-01 2 2" xfId="821"/>
    <cellStyle name="$_Master Financials 6-12-01 2 2 2" xfId="822"/>
    <cellStyle name="$_Master Financials 6-12-01 2 3" xfId="823"/>
    <cellStyle name="$_Master Financials 6-12-01 2_3 YR Inc EQ" xfId="824"/>
    <cellStyle name="$_Master Financials 6-12-01 2_3 YR Inc EQ 2" xfId="825"/>
    <cellStyle name="$_Master Financials 6-12-01 2_3 YR Inc EQ 2 2" xfId="826"/>
    <cellStyle name="$_Master Financials 6-12-01 2_3 YR Inc EQ 3" xfId="827"/>
    <cellStyle name="$_Master Financials 6-12-01 3" xfId="828"/>
    <cellStyle name="$_Master Financials 6-12-01 3 2" xfId="829"/>
    <cellStyle name="$_Master Financials 6-12-01 3 2 2" xfId="830"/>
    <cellStyle name="$_Master Financials 6-12-01 3 3" xfId="831"/>
    <cellStyle name="$_Master Financials 6-12-01 3_3 YR Inc EQ" xfId="832"/>
    <cellStyle name="$_Master Financials 6-12-01 3_3 YR Inc EQ 2" xfId="833"/>
    <cellStyle name="$_Master Financials 6-12-01 3_3 YR Inc EQ 2 2" xfId="834"/>
    <cellStyle name="$_Master Financials 6-12-01 3_3 YR Inc EQ 3" xfId="835"/>
    <cellStyle name="$_Master Financials 6-12-01 4" xfId="836"/>
    <cellStyle name="$_Master Financials 6-12-01 4 2" xfId="837"/>
    <cellStyle name="$_Master Financials 6-12-01 4 2 2" xfId="838"/>
    <cellStyle name="$_Master Financials 6-12-01 4 3" xfId="839"/>
    <cellStyle name="$_Master Financials 6-12-01 5" xfId="840"/>
    <cellStyle name="$_Master Financials 6-12-01 5 2" xfId="841"/>
    <cellStyle name="$_Master Financials 6-12-01 5 2 2" xfId="842"/>
    <cellStyle name="$_Master Financials 6-12-01 5 3" xfId="843"/>
    <cellStyle name="$_Master Financials 6-12-01 6" xfId="844"/>
    <cellStyle name="$_Master Financials 6-12-01 6 2" xfId="845"/>
    <cellStyle name="$_Master Financials 6-12-01 6 2 2" xfId="846"/>
    <cellStyle name="$_Master Financials 6-12-01 6 3" xfId="847"/>
    <cellStyle name="$_Master Financials 6-12-01 7" xfId="848"/>
    <cellStyle name="$_Master Financials 6-12-01 7 2" xfId="849"/>
    <cellStyle name="$_Master Financials 6-12-01 7 2 2" xfId="850"/>
    <cellStyle name="$_Master Financials 6-12-01 7 3" xfId="851"/>
    <cellStyle name="$_Master Financials 6-12-01 8" xfId="852"/>
    <cellStyle name="$_Master Financials 6-12-01 8 2" xfId="853"/>
    <cellStyle name="$_Master Financials 6-12-01 8 2 2" xfId="854"/>
    <cellStyle name="$_Master Financials 6-12-01 8 3" xfId="855"/>
    <cellStyle name="$_Master Financials 6-12-01 9" xfId="856"/>
    <cellStyle name="$_Master Financials 6-12-01 9 2" xfId="857"/>
    <cellStyle name="$_Master Financials 6-12-01_3 YR Inc EQ" xfId="858"/>
    <cellStyle name="$_Master Financials 6-12-01_3 YR Inc EQ 2" xfId="859"/>
    <cellStyle name="$_Master Financials 6-12-01_3 YR Inc EQ 2 2" xfId="860"/>
    <cellStyle name="$_Master Financials 6-12-01_3 YR Inc EQ 3" xfId="861"/>
    <cellStyle name="$_OriginalBudget" xfId="862"/>
    <cellStyle name="$_OriginalBudget-E" xfId="863"/>
    <cellStyle name="$_Project Fusion Model v48" xfId="864"/>
    <cellStyle name="$_Project Fusion Model v48 10" xfId="865"/>
    <cellStyle name="$_Project Fusion Model v48 2" xfId="866"/>
    <cellStyle name="$_Project Fusion Model v48 2 2" xfId="867"/>
    <cellStyle name="$_Project Fusion Model v48 2 2 2" xfId="868"/>
    <cellStyle name="$_Project Fusion Model v48 2 3" xfId="869"/>
    <cellStyle name="$_Project Fusion Model v48 2_3 YR Inc EQ" xfId="870"/>
    <cellStyle name="$_Project Fusion Model v48 2_3 YR Inc EQ 2" xfId="871"/>
    <cellStyle name="$_Project Fusion Model v48 2_3 YR Inc EQ 2 2" xfId="872"/>
    <cellStyle name="$_Project Fusion Model v48 2_3 YR Inc EQ 3" xfId="873"/>
    <cellStyle name="$_Project Fusion Model v48 2_EQ US Exp" xfId="874"/>
    <cellStyle name="$_Project Fusion Model v48 2_EQ US Exp 2" xfId="875"/>
    <cellStyle name="$_Project Fusion Model v48 2_EQ US Exp 2 2" xfId="876"/>
    <cellStyle name="$_Project Fusion Model v48 2_EQ US Exp 3" xfId="877"/>
    <cellStyle name="$_Project Fusion Model v48 2_Int Dealer Fees" xfId="878"/>
    <cellStyle name="$_Project Fusion Model v48 2_Int Dealer Fees 2" xfId="879"/>
    <cellStyle name="$_Project Fusion Model v48 2_Int Dealer Fees 2 2" xfId="880"/>
    <cellStyle name="$_Project Fusion Model v48 2_Int Dealer Fees 3" xfId="881"/>
    <cellStyle name="$_Project Fusion Model v48 3" xfId="882"/>
    <cellStyle name="$_Project Fusion Model v48 3 2" xfId="883"/>
    <cellStyle name="$_Project Fusion Model v48 3 2 2" xfId="884"/>
    <cellStyle name="$_Project Fusion Model v48 3 3" xfId="885"/>
    <cellStyle name="$_Project Fusion Model v48 3_3 YR Inc EQ" xfId="886"/>
    <cellStyle name="$_Project Fusion Model v48 3_3 YR Inc EQ 2" xfId="887"/>
    <cellStyle name="$_Project Fusion Model v48 3_3 YR Inc EQ 2 2" xfId="888"/>
    <cellStyle name="$_Project Fusion Model v48 3_3 YR Inc EQ 3" xfId="889"/>
    <cellStyle name="$_Project Fusion Model v48 3_EQ US Exp" xfId="890"/>
    <cellStyle name="$_Project Fusion Model v48 3_EQ US Exp 2" xfId="891"/>
    <cellStyle name="$_Project Fusion Model v48 3_EQ US Exp 2 2" xfId="892"/>
    <cellStyle name="$_Project Fusion Model v48 3_EQ US Exp 3" xfId="893"/>
    <cellStyle name="$_Project Fusion Model v48 3_Int Dealer Fees" xfId="894"/>
    <cellStyle name="$_Project Fusion Model v48 3_Int Dealer Fees 2" xfId="895"/>
    <cellStyle name="$_Project Fusion Model v48 3_Int Dealer Fees 2 2" xfId="896"/>
    <cellStyle name="$_Project Fusion Model v48 3_Int Dealer Fees 3" xfId="897"/>
    <cellStyle name="$_Project Fusion Model v48 4" xfId="898"/>
    <cellStyle name="$_Project Fusion Model v48 4 2" xfId="899"/>
    <cellStyle name="$_Project Fusion Model v48 4 2 2" xfId="900"/>
    <cellStyle name="$_Project Fusion Model v48 4 3" xfId="901"/>
    <cellStyle name="$_Project Fusion Model v48 5" xfId="902"/>
    <cellStyle name="$_Project Fusion Model v48 5 2" xfId="903"/>
    <cellStyle name="$_Project Fusion Model v48 5 2 2" xfId="904"/>
    <cellStyle name="$_Project Fusion Model v48 5 3" xfId="905"/>
    <cellStyle name="$_Project Fusion Model v48 6" xfId="906"/>
    <cellStyle name="$_Project Fusion Model v48 6 2" xfId="907"/>
    <cellStyle name="$_Project Fusion Model v48 6 2 2" xfId="908"/>
    <cellStyle name="$_Project Fusion Model v48 6 3" xfId="909"/>
    <cellStyle name="$_Project Fusion Model v48 7" xfId="910"/>
    <cellStyle name="$_Project Fusion Model v48 7 2" xfId="911"/>
    <cellStyle name="$_Project Fusion Model v48 7 2 2" xfId="912"/>
    <cellStyle name="$_Project Fusion Model v48 7 3" xfId="913"/>
    <cellStyle name="$_Project Fusion Model v48 8" xfId="914"/>
    <cellStyle name="$_Project Fusion Model v48 8 2" xfId="915"/>
    <cellStyle name="$_Project Fusion Model v48 8 2 2" xfId="916"/>
    <cellStyle name="$_Project Fusion Model v48 8 3" xfId="917"/>
    <cellStyle name="$_Project Fusion Model v48 9" xfId="918"/>
    <cellStyle name="$_Project Fusion Model v48 9 2" xfId="919"/>
    <cellStyle name="$_Project Fusion Model v48_2009 Budget for Barclays" xfId="920"/>
    <cellStyle name="$_Project Fusion Model v48_2009 Budget for Barclays 2" xfId="921"/>
    <cellStyle name="$_Project Fusion Model v48_2009 Budget for Barclays 2 2" xfId="922"/>
    <cellStyle name="$_Project Fusion Model v48_2009 Budget for Barclays 3" xfId="923"/>
    <cellStyle name="$_Project Fusion Model v48_2009 Budget for Barclays_3 YR Inc EQ" xfId="924"/>
    <cellStyle name="$_Project Fusion Model v48_2009 Budget for Barclays_3 YR Inc EQ 2" xfId="925"/>
    <cellStyle name="$_Project Fusion Model v48_2009 Budget for Barclays_3 YR Inc EQ 2 2" xfId="926"/>
    <cellStyle name="$_Project Fusion Model v48_2009 Budget for Barclays_3 YR Inc EQ 3" xfId="927"/>
    <cellStyle name="$_Project Fusion Model v48_2009 Model version 21" xfId="928"/>
    <cellStyle name="$_Project Fusion Model v48_2009 Model version 21 10" xfId="929"/>
    <cellStyle name="$_Project Fusion Model v48_2009 Model version 21 2" xfId="930"/>
    <cellStyle name="$_Project Fusion Model v48_2009 Model version 21 2 2" xfId="931"/>
    <cellStyle name="$_Project Fusion Model v48_2009 Model version 21 2 2 2" xfId="932"/>
    <cellStyle name="$_Project Fusion Model v48_2009 Model version 21 2 3" xfId="933"/>
    <cellStyle name="$_Project Fusion Model v48_2009 Model version 21 2_3 YR Inc EQ" xfId="934"/>
    <cellStyle name="$_Project Fusion Model v48_2009 Model version 21 2_3 YR Inc EQ 2" xfId="935"/>
    <cellStyle name="$_Project Fusion Model v48_2009 Model version 21 2_3 YR Inc EQ 2 2" xfId="936"/>
    <cellStyle name="$_Project Fusion Model v48_2009 Model version 21 2_3 YR Inc EQ 3" xfId="937"/>
    <cellStyle name="$_Project Fusion Model v48_2009 Model version 21 2_EQ US Exp" xfId="938"/>
    <cellStyle name="$_Project Fusion Model v48_2009 Model version 21 2_EQ US Exp 2" xfId="939"/>
    <cellStyle name="$_Project Fusion Model v48_2009 Model version 21 2_EQ US Exp 2 2" xfId="940"/>
    <cellStyle name="$_Project Fusion Model v48_2009 Model version 21 2_EQ US Exp 3" xfId="941"/>
    <cellStyle name="$_Project Fusion Model v48_2009 Model version 21 2_Int Dealer Fees" xfId="942"/>
    <cellStyle name="$_Project Fusion Model v48_2009 Model version 21 2_Int Dealer Fees 2" xfId="943"/>
    <cellStyle name="$_Project Fusion Model v48_2009 Model version 21 2_Int Dealer Fees 2 2" xfId="944"/>
    <cellStyle name="$_Project Fusion Model v48_2009 Model version 21 2_Int Dealer Fees 3" xfId="945"/>
    <cellStyle name="$_Project Fusion Model v48_2009 Model version 21 3" xfId="946"/>
    <cellStyle name="$_Project Fusion Model v48_2009 Model version 21 3 2" xfId="947"/>
    <cellStyle name="$_Project Fusion Model v48_2009 Model version 21 3 2 2" xfId="948"/>
    <cellStyle name="$_Project Fusion Model v48_2009 Model version 21 3 3" xfId="949"/>
    <cellStyle name="$_Project Fusion Model v48_2009 Model version 21 3_3 YR Inc EQ" xfId="950"/>
    <cellStyle name="$_Project Fusion Model v48_2009 Model version 21 3_3 YR Inc EQ 2" xfId="951"/>
    <cellStyle name="$_Project Fusion Model v48_2009 Model version 21 3_3 YR Inc EQ 2 2" xfId="952"/>
    <cellStyle name="$_Project Fusion Model v48_2009 Model version 21 3_3 YR Inc EQ 3" xfId="953"/>
    <cellStyle name="$_Project Fusion Model v48_2009 Model version 21 3_EQ US Exp" xfId="954"/>
    <cellStyle name="$_Project Fusion Model v48_2009 Model version 21 3_EQ US Exp 2" xfId="955"/>
    <cellStyle name="$_Project Fusion Model v48_2009 Model version 21 3_EQ US Exp 2 2" xfId="956"/>
    <cellStyle name="$_Project Fusion Model v48_2009 Model version 21 3_EQ US Exp 3" xfId="957"/>
    <cellStyle name="$_Project Fusion Model v48_2009 Model version 21 3_Int Dealer Fees" xfId="958"/>
    <cellStyle name="$_Project Fusion Model v48_2009 Model version 21 3_Int Dealer Fees 2" xfId="959"/>
    <cellStyle name="$_Project Fusion Model v48_2009 Model version 21 3_Int Dealer Fees 2 2" xfId="960"/>
    <cellStyle name="$_Project Fusion Model v48_2009 Model version 21 3_Int Dealer Fees 3" xfId="961"/>
    <cellStyle name="$_Project Fusion Model v48_2009 Model version 21 4" xfId="962"/>
    <cellStyle name="$_Project Fusion Model v48_2009 Model version 21 4 2" xfId="963"/>
    <cellStyle name="$_Project Fusion Model v48_2009 Model version 21 4 2 2" xfId="964"/>
    <cellStyle name="$_Project Fusion Model v48_2009 Model version 21 4 3" xfId="965"/>
    <cellStyle name="$_Project Fusion Model v48_2009 Model version 21 5" xfId="966"/>
    <cellStyle name="$_Project Fusion Model v48_2009 Model version 21 5 2" xfId="967"/>
    <cellStyle name="$_Project Fusion Model v48_2009 Model version 21 5 2 2" xfId="968"/>
    <cellStyle name="$_Project Fusion Model v48_2009 Model version 21 5 3" xfId="969"/>
    <cellStyle name="$_Project Fusion Model v48_2009 Model version 21 6" xfId="970"/>
    <cellStyle name="$_Project Fusion Model v48_2009 Model version 21 6 2" xfId="971"/>
    <cellStyle name="$_Project Fusion Model v48_2009 Model version 21 6 2 2" xfId="972"/>
    <cellStyle name="$_Project Fusion Model v48_2009 Model version 21 6 3" xfId="973"/>
    <cellStyle name="$_Project Fusion Model v48_2009 Model version 21 7" xfId="974"/>
    <cellStyle name="$_Project Fusion Model v48_2009 Model version 21 7 2" xfId="975"/>
    <cellStyle name="$_Project Fusion Model v48_2009 Model version 21 7 2 2" xfId="976"/>
    <cellStyle name="$_Project Fusion Model v48_2009 Model version 21 7 3" xfId="977"/>
    <cellStyle name="$_Project Fusion Model v48_2009 Model version 21 8" xfId="978"/>
    <cellStyle name="$_Project Fusion Model v48_2009 Model version 21 8 2" xfId="979"/>
    <cellStyle name="$_Project Fusion Model v48_2009 Model version 21 8 2 2" xfId="980"/>
    <cellStyle name="$_Project Fusion Model v48_2009 Model version 21 8 3" xfId="981"/>
    <cellStyle name="$_Project Fusion Model v48_2009 Model version 21 9" xfId="982"/>
    <cellStyle name="$_Project Fusion Model v48_2009 Model version 21 9 2" xfId="983"/>
    <cellStyle name="$_Project Fusion Model v48_2009 Model version 21_3 YR Inc EQ" xfId="984"/>
    <cellStyle name="$_Project Fusion Model v48_2009 Model version 21_3 YR Inc EQ 2" xfId="985"/>
    <cellStyle name="$_Project Fusion Model v48_2009 Model version 21_3 YR Inc EQ 2 2" xfId="986"/>
    <cellStyle name="$_Project Fusion Model v48_2009 Model version 21_3 YR Inc EQ 3" xfId="987"/>
    <cellStyle name="$_Project Fusion Model v48_2009 Model version 21_EQ US Exp" xfId="988"/>
    <cellStyle name="$_Project Fusion Model v48_2009 Model version 21_EQ US Exp 2" xfId="989"/>
    <cellStyle name="$_Project Fusion Model v48_2009 Model version 21_EQ US Exp 2 2" xfId="990"/>
    <cellStyle name="$_Project Fusion Model v48_2009 Model version 21_EQ US Exp 3" xfId="991"/>
    <cellStyle name="$_Project Fusion Model v48_2009 Model version 21_IDBE Direct Expenses" xfId="992"/>
    <cellStyle name="$_Project Fusion Model v48_2009 Model version 21_IDBE Direct Expenses 2" xfId="993"/>
    <cellStyle name="$_Project Fusion Model v48_2009 Model version 21_IDBE Direct Expenses 2 2" xfId="994"/>
    <cellStyle name="$_Project Fusion Model v48_2009 Model version 21_IDBE Direct Expenses 3" xfId="995"/>
    <cellStyle name="$_Project Fusion Model v48_2009 Model version 21_IDBE Direct Tech" xfId="996"/>
    <cellStyle name="$_Project Fusion Model v48_2009 Model version 21_IDBE Direct Tech 2" xfId="997"/>
    <cellStyle name="$_Project Fusion Model v48_2009 Model version 21_IDBE Direct Tech 2 2" xfId="998"/>
    <cellStyle name="$_Project Fusion Model v48_2009 Model version 21_IDBE Direct Tech 3" xfId="999"/>
    <cellStyle name="$_Project Fusion Model v48_2009 Model version 21_IDBE Expenses" xfId="1000"/>
    <cellStyle name="$_Project Fusion Model v48_2009 Model version 21_IDBE Expenses 2" xfId="1001"/>
    <cellStyle name="$_Project Fusion Model v48_2009 Model version 21_IDBE Expenses 2 2" xfId="1002"/>
    <cellStyle name="$_Project Fusion Model v48_2009 Model version 21_IDBE Expenses 3" xfId="1003"/>
    <cellStyle name="$_Project Fusion Model v48_2009 Model version 21_Int Dealer Fees" xfId="1004"/>
    <cellStyle name="$_Project Fusion Model v48_2009 Model version 21_Int Dealer Fees 2" xfId="1005"/>
    <cellStyle name="$_Project Fusion Model v48_2009 Model version 21_Int Dealer Fees 2 2" xfId="1006"/>
    <cellStyle name="$_Project Fusion Model v48_2009 Model version 21_Int Dealer Fees 3" xfId="1007"/>
    <cellStyle name="$_Project Fusion Model v48_3 YR Inc EQ" xfId="1008"/>
    <cellStyle name="$_Project Fusion Model v48_3 YR Inc EQ 2" xfId="1009"/>
    <cellStyle name="$_Project Fusion Model v48_3 YR Inc EQ 2 2" xfId="1010"/>
    <cellStyle name="$_Project Fusion Model v48_3 YR Inc EQ 3" xfId="1011"/>
    <cellStyle name="$_Project Fusion Model v48_EQ US Exp" xfId="1012"/>
    <cellStyle name="$_Project Fusion Model v48_EQ US Exp 2" xfId="1013"/>
    <cellStyle name="$_Project Fusion Model v48_EQ US Exp 2 2" xfId="1014"/>
    <cellStyle name="$_Project Fusion Model v48_EQ US Exp 3" xfId="1015"/>
    <cellStyle name="$_Project Fusion Model v48_IDBE Direct Expenses" xfId="1016"/>
    <cellStyle name="$_Project Fusion Model v48_IDBE Direct Expenses 2" xfId="1017"/>
    <cellStyle name="$_Project Fusion Model v48_IDBE Direct Expenses 2 2" xfId="1018"/>
    <cellStyle name="$_Project Fusion Model v48_IDBE Direct Expenses 3" xfId="1019"/>
    <cellStyle name="$_Project Fusion Model v48_IDBE Direct Tech" xfId="1020"/>
    <cellStyle name="$_Project Fusion Model v48_IDBE Direct Tech 2" xfId="1021"/>
    <cellStyle name="$_Project Fusion Model v48_IDBE Direct Tech 2 2" xfId="1022"/>
    <cellStyle name="$_Project Fusion Model v48_IDBE Direct Tech 3" xfId="1023"/>
    <cellStyle name="$_Project Fusion Model v48_IDBE Expenses" xfId="1024"/>
    <cellStyle name="$_Project Fusion Model v48_IDBE Expenses 2" xfId="1025"/>
    <cellStyle name="$_Project Fusion Model v48_IDBE Expenses 2 2" xfId="1026"/>
    <cellStyle name="$_Project Fusion Model v48_IDBE Expenses 3" xfId="1027"/>
    <cellStyle name="$_Project Fusion Model v48_Int Dealer Fees" xfId="1028"/>
    <cellStyle name="$_Project Fusion Model v48_Int Dealer Fees 2" xfId="1029"/>
    <cellStyle name="$_Project Fusion Model v48_Int Dealer Fees 2 2" xfId="1030"/>
    <cellStyle name="$_Project Fusion Model v48_Int Dealer Fees 3" xfId="1031"/>
    <cellStyle name="$_Project Fusion Model v48_NewMarkets P&amp;L (Mgmt)" xfId="1032"/>
    <cellStyle name="$_Project Fusion Model v48_NewMarkets P&amp;L (Mgmt) 2" xfId="1033"/>
    <cellStyle name="$_Project Fusion Model v48_NewMarkets P&amp;L (Mgmt) 2 2" xfId="1034"/>
    <cellStyle name="$_Project Fusion Model v48_NewMarkets P&amp;L (Mgmt) 3" xfId="1035"/>
    <cellStyle name="$_Project Fusion Model v48_NewMarkets P&amp;L (Mgmt)_3 YR Inc EQ" xfId="1036"/>
    <cellStyle name="$_Project Fusion Model v48_NewMarkets P&amp;L (Mgmt)_3 YR Inc EQ 2" xfId="1037"/>
    <cellStyle name="$_Project Fusion Model v48_NewMarkets P&amp;L (Mgmt)_3 YR Inc EQ 2 2" xfId="1038"/>
    <cellStyle name="$_Project Fusion Model v48_NewMarkets P&amp;L (Mgmt)_3 YR Inc EQ 3" xfId="1039"/>
    <cellStyle name="$_Project Fusion Model v51" xfId="1040"/>
    <cellStyle name="$_Project Fusion Model v51 10" xfId="1041"/>
    <cellStyle name="$_Project Fusion Model v51 2" xfId="1042"/>
    <cellStyle name="$_Project Fusion Model v51 2 2" xfId="1043"/>
    <cellStyle name="$_Project Fusion Model v51 2 2 2" xfId="1044"/>
    <cellStyle name="$_Project Fusion Model v51 2 3" xfId="1045"/>
    <cellStyle name="$_Project Fusion Model v51 2_3 YR Inc EQ" xfId="1046"/>
    <cellStyle name="$_Project Fusion Model v51 2_3 YR Inc EQ 2" xfId="1047"/>
    <cellStyle name="$_Project Fusion Model v51 2_3 YR Inc EQ 2 2" xfId="1048"/>
    <cellStyle name="$_Project Fusion Model v51 2_3 YR Inc EQ 3" xfId="1049"/>
    <cellStyle name="$_Project Fusion Model v51 2_EQ US Exp" xfId="1050"/>
    <cellStyle name="$_Project Fusion Model v51 2_EQ US Exp 2" xfId="1051"/>
    <cellStyle name="$_Project Fusion Model v51 2_EQ US Exp 2 2" xfId="1052"/>
    <cellStyle name="$_Project Fusion Model v51 2_EQ US Exp 3" xfId="1053"/>
    <cellStyle name="$_Project Fusion Model v51 2_Int Dealer Fees" xfId="1054"/>
    <cellStyle name="$_Project Fusion Model v51 2_Int Dealer Fees 2" xfId="1055"/>
    <cellStyle name="$_Project Fusion Model v51 2_Int Dealer Fees 2 2" xfId="1056"/>
    <cellStyle name="$_Project Fusion Model v51 2_Int Dealer Fees 3" xfId="1057"/>
    <cellStyle name="$_Project Fusion Model v51 3" xfId="1058"/>
    <cellStyle name="$_Project Fusion Model v51 3 2" xfId="1059"/>
    <cellStyle name="$_Project Fusion Model v51 3 2 2" xfId="1060"/>
    <cellStyle name="$_Project Fusion Model v51 3 3" xfId="1061"/>
    <cellStyle name="$_Project Fusion Model v51 3_3 YR Inc EQ" xfId="1062"/>
    <cellStyle name="$_Project Fusion Model v51 3_3 YR Inc EQ 2" xfId="1063"/>
    <cellStyle name="$_Project Fusion Model v51 3_3 YR Inc EQ 2 2" xfId="1064"/>
    <cellStyle name="$_Project Fusion Model v51 3_3 YR Inc EQ 3" xfId="1065"/>
    <cellStyle name="$_Project Fusion Model v51 3_EQ US Exp" xfId="1066"/>
    <cellStyle name="$_Project Fusion Model v51 3_EQ US Exp 2" xfId="1067"/>
    <cellStyle name="$_Project Fusion Model v51 3_EQ US Exp 2 2" xfId="1068"/>
    <cellStyle name="$_Project Fusion Model v51 3_EQ US Exp 3" xfId="1069"/>
    <cellStyle name="$_Project Fusion Model v51 3_Int Dealer Fees" xfId="1070"/>
    <cellStyle name="$_Project Fusion Model v51 3_Int Dealer Fees 2" xfId="1071"/>
    <cellStyle name="$_Project Fusion Model v51 3_Int Dealer Fees 2 2" xfId="1072"/>
    <cellStyle name="$_Project Fusion Model v51 3_Int Dealer Fees 3" xfId="1073"/>
    <cellStyle name="$_Project Fusion Model v51 4" xfId="1074"/>
    <cellStyle name="$_Project Fusion Model v51 4 2" xfId="1075"/>
    <cellStyle name="$_Project Fusion Model v51 4 2 2" xfId="1076"/>
    <cellStyle name="$_Project Fusion Model v51 4 3" xfId="1077"/>
    <cellStyle name="$_Project Fusion Model v51 5" xfId="1078"/>
    <cellStyle name="$_Project Fusion Model v51 5 2" xfId="1079"/>
    <cellStyle name="$_Project Fusion Model v51 5 2 2" xfId="1080"/>
    <cellStyle name="$_Project Fusion Model v51 5 3" xfId="1081"/>
    <cellStyle name="$_Project Fusion Model v51 6" xfId="1082"/>
    <cellStyle name="$_Project Fusion Model v51 6 2" xfId="1083"/>
    <cellStyle name="$_Project Fusion Model v51 6 2 2" xfId="1084"/>
    <cellStyle name="$_Project Fusion Model v51 6 3" xfId="1085"/>
    <cellStyle name="$_Project Fusion Model v51 7" xfId="1086"/>
    <cellStyle name="$_Project Fusion Model v51 7 2" xfId="1087"/>
    <cellStyle name="$_Project Fusion Model v51 7 2 2" xfId="1088"/>
    <cellStyle name="$_Project Fusion Model v51 7 3" xfId="1089"/>
    <cellStyle name="$_Project Fusion Model v51 8" xfId="1090"/>
    <cellStyle name="$_Project Fusion Model v51 8 2" xfId="1091"/>
    <cellStyle name="$_Project Fusion Model v51 8 2 2" xfId="1092"/>
    <cellStyle name="$_Project Fusion Model v51 8 3" xfId="1093"/>
    <cellStyle name="$_Project Fusion Model v51 9" xfId="1094"/>
    <cellStyle name="$_Project Fusion Model v51 9 2" xfId="1095"/>
    <cellStyle name="$_Project Fusion Model v51_2009 Budget for Barclays" xfId="1096"/>
    <cellStyle name="$_Project Fusion Model v51_2009 Budget for Barclays 2" xfId="1097"/>
    <cellStyle name="$_Project Fusion Model v51_2009 Budget for Barclays 2 2" xfId="1098"/>
    <cellStyle name="$_Project Fusion Model v51_2009 Budget for Barclays 3" xfId="1099"/>
    <cellStyle name="$_Project Fusion Model v51_2009 Budget for Barclays_3 YR Inc EQ" xfId="1100"/>
    <cellStyle name="$_Project Fusion Model v51_2009 Budget for Barclays_3 YR Inc EQ 2" xfId="1101"/>
    <cellStyle name="$_Project Fusion Model v51_2009 Budget for Barclays_3 YR Inc EQ 2 2" xfId="1102"/>
    <cellStyle name="$_Project Fusion Model v51_2009 Budget for Barclays_3 YR Inc EQ 3" xfId="1103"/>
    <cellStyle name="$_Project Fusion Model v51_2009 Model version 21" xfId="1104"/>
    <cellStyle name="$_Project Fusion Model v51_2009 Model version 21 10" xfId="1105"/>
    <cellStyle name="$_Project Fusion Model v51_2009 Model version 21 2" xfId="1106"/>
    <cellStyle name="$_Project Fusion Model v51_2009 Model version 21 2 2" xfId="1107"/>
    <cellStyle name="$_Project Fusion Model v51_2009 Model version 21 2 2 2" xfId="1108"/>
    <cellStyle name="$_Project Fusion Model v51_2009 Model version 21 2 3" xfId="1109"/>
    <cellStyle name="$_Project Fusion Model v51_2009 Model version 21 2_3 YR Inc EQ" xfId="1110"/>
    <cellStyle name="$_Project Fusion Model v51_2009 Model version 21 2_3 YR Inc EQ 2" xfId="1111"/>
    <cellStyle name="$_Project Fusion Model v51_2009 Model version 21 2_3 YR Inc EQ 2 2" xfId="1112"/>
    <cellStyle name="$_Project Fusion Model v51_2009 Model version 21 2_3 YR Inc EQ 3" xfId="1113"/>
    <cellStyle name="$_Project Fusion Model v51_2009 Model version 21 2_EQ US Exp" xfId="1114"/>
    <cellStyle name="$_Project Fusion Model v51_2009 Model version 21 2_EQ US Exp 2" xfId="1115"/>
    <cellStyle name="$_Project Fusion Model v51_2009 Model version 21 2_EQ US Exp 2 2" xfId="1116"/>
    <cellStyle name="$_Project Fusion Model v51_2009 Model version 21 2_EQ US Exp 3" xfId="1117"/>
    <cellStyle name="$_Project Fusion Model v51_2009 Model version 21 2_Int Dealer Fees" xfId="1118"/>
    <cellStyle name="$_Project Fusion Model v51_2009 Model version 21 2_Int Dealer Fees 2" xfId="1119"/>
    <cellStyle name="$_Project Fusion Model v51_2009 Model version 21 2_Int Dealer Fees 2 2" xfId="1120"/>
    <cellStyle name="$_Project Fusion Model v51_2009 Model version 21 2_Int Dealer Fees 3" xfId="1121"/>
    <cellStyle name="$_Project Fusion Model v51_2009 Model version 21 3" xfId="1122"/>
    <cellStyle name="$_Project Fusion Model v51_2009 Model version 21 3 2" xfId="1123"/>
    <cellStyle name="$_Project Fusion Model v51_2009 Model version 21 3 2 2" xfId="1124"/>
    <cellStyle name="$_Project Fusion Model v51_2009 Model version 21 3 3" xfId="1125"/>
    <cellStyle name="$_Project Fusion Model v51_2009 Model version 21 3_3 YR Inc EQ" xfId="1126"/>
    <cellStyle name="$_Project Fusion Model v51_2009 Model version 21 3_3 YR Inc EQ 2" xfId="1127"/>
    <cellStyle name="$_Project Fusion Model v51_2009 Model version 21 3_3 YR Inc EQ 2 2" xfId="1128"/>
    <cellStyle name="$_Project Fusion Model v51_2009 Model version 21 3_3 YR Inc EQ 3" xfId="1129"/>
    <cellStyle name="$_Project Fusion Model v51_2009 Model version 21 3_EQ US Exp" xfId="1130"/>
    <cellStyle name="$_Project Fusion Model v51_2009 Model version 21 3_EQ US Exp 2" xfId="1131"/>
    <cellStyle name="$_Project Fusion Model v51_2009 Model version 21 3_EQ US Exp 2 2" xfId="1132"/>
    <cellStyle name="$_Project Fusion Model v51_2009 Model version 21 3_EQ US Exp 3" xfId="1133"/>
    <cellStyle name="$_Project Fusion Model v51_2009 Model version 21 3_Int Dealer Fees" xfId="1134"/>
    <cellStyle name="$_Project Fusion Model v51_2009 Model version 21 3_Int Dealer Fees 2" xfId="1135"/>
    <cellStyle name="$_Project Fusion Model v51_2009 Model version 21 3_Int Dealer Fees 2 2" xfId="1136"/>
    <cellStyle name="$_Project Fusion Model v51_2009 Model version 21 3_Int Dealer Fees 3" xfId="1137"/>
    <cellStyle name="$_Project Fusion Model v51_2009 Model version 21 4" xfId="1138"/>
    <cellStyle name="$_Project Fusion Model v51_2009 Model version 21 4 2" xfId="1139"/>
    <cellStyle name="$_Project Fusion Model v51_2009 Model version 21 4 2 2" xfId="1140"/>
    <cellStyle name="$_Project Fusion Model v51_2009 Model version 21 4 3" xfId="1141"/>
    <cellStyle name="$_Project Fusion Model v51_2009 Model version 21 5" xfId="1142"/>
    <cellStyle name="$_Project Fusion Model v51_2009 Model version 21 5 2" xfId="1143"/>
    <cellStyle name="$_Project Fusion Model v51_2009 Model version 21 5 2 2" xfId="1144"/>
    <cellStyle name="$_Project Fusion Model v51_2009 Model version 21 5 3" xfId="1145"/>
    <cellStyle name="$_Project Fusion Model v51_2009 Model version 21 6" xfId="1146"/>
    <cellStyle name="$_Project Fusion Model v51_2009 Model version 21 6 2" xfId="1147"/>
    <cellStyle name="$_Project Fusion Model v51_2009 Model version 21 6 2 2" xfId="1148"/>
    <cellStyle name="$_Project Fusion Model v51_2009 Model version 21 6 3" xfId="1149"/>
    <cellStyle name="$_Project Fusion Model v51_2009 Model version 21 7" xfId="1150"/>
    <cellStyle name="$_Project Fusion Model v51_2009 Model version 21 7 2" xfId="1151"/>
    <cellStyle name="$_Project Fusion Model v51_2009 Model version 21 7 2 2" xfId="1152"/>
    <cellStyle name="$_Project Fusion Model v51_2009 Model version 21 7 3" xfId="1153"/>
    <cellStyle name="$_Project Fusion Model v51_2009 Model version 21 8" xfId="1154"/>
    <cellStyle name="$_Project Fusion Model v51_2009 Model version 21 8 2" xfId="1155"/>
    <cellStyle name="$_Project Fusion Model v51_2009 Model version 21 8 2 2" xfId="1156"/>
    <cellStyle name="$_Project Fusion Model v51_2009 Model version 21 8 3" xfId="1157"/>
    <cellStyle name="$_Project Fusion Model v51_2009 Model version 21 9" xfId="1158"/>
    <cellStyle name="$_Project Fusion Model v51_2009 Model version 21 9 2" xfId="1159"/>
    <cellStyle name="$_Project Fusion Model v51_2009 Model version 21_3 YR Inc EQ" xfId="1160"/>
    <cellStyle name="$_Project Fusion Model v51_2009 Model version 21_3 YR Inc EQ 2" xfId="1161"/>
    <cellStyle name="$_Project Fusion Model v51_2009 Model version 21_3 YR Inc EQ 2 2" xfId="1162"/>
    <cellStyle name="$_Project Fusion Model v51_2009 Model version 21_3 YR Inc EQ 3" xfId="1163"/>
    <cellStyle name="$_Project Fusion Model v51_2009 Model version 21_EQ US Exp" xfId="1164"/>
    <cellStyle name="$_Project Fusion Model v51_2009 Model version 21_EQ US Exp 2" xfId="1165"/>
    <cellStyle name="$_Project Fusion Model v51_2009 Model version 21_EQ US Exp 2 2" xfId="1166"/>
    <cellStyle name="$_Project Fusion Model v51_2009 Model version 21_EQ US Exp 3" xfId="1167"/>
    <cellStyle name="$_Project Fusion Model v51_2009 Model version 21_IDBE Direct Expenses" xfId="1168"/>
    <cellStyle name="$_Project Fusion Model v51_2009 Model version 21_IDBE Direct Expenses 2" xfId="1169"/>
    <cellStyle name="$_Project Fusion Model v51_2009 Model version 21_IDBE Direct Expenses 2 2" xfId="1170"/>
    <cellStyle name="$_Project Fusion Model v51_2009 Model version 21_IDBE Direct Expenses 3" xfId="1171"/>
    <cellStyle name="$_Project Fusion Model v51_2009 Model version 21_IDBE Direct Tech" xfId="1172"/>
    <cellStyle name="$_Project Fusion Model v51_2009 Model version 21_IDBE Direct Tech 2" xfId="1173"/>
    <cellStyle name="$_Project Fusion Model v51_2009 Model version 21_IDBE Direct Tech 2 2" xfId="1174"/>
    <cellStyle name="$_Project Fusion Model v51_2009 Model version 21_IDBE Direct Tech 3" xfId="1175"/>
    <cellStyle name="$_Project Fusion Model v51_2009 Model version 21_IDBE Expenses" xfId="1176"/>
    <cellStyle name="$_Project Fusion Model v51_2009 Model version 21_IDBE Expenses 2" xfId="1177"/>
    <cellStyle name="$_Project Fusion Model v51_2009 Model version 21_IDBE Expenses 2 2" xfId="1178"/>
    <cellStyle name="$_Project Fusion Model v51_2009 Model version 21_IDBE Expenses 3" xfId="1179"/>
    <cellStyle name="$_Project Fusion Model v51_2009 Model version 21_Int Dealer Fees" xfId="1180"/>
    <cellStyle name="$_Project Fusion Model v51_2009 Model version 21_Int Dealer Fees 2" xfId="1181"/>
    <cellStyle name="$_Project Fusion Model v51_2009 Model version 21_Int Dealer Fees 2 2" xfId="1182"/>
    <cellStyle name="$_Project Fusion Model v51_2009 Model version 21_Int Dealer Fees 3" xfId="1183"/>
    <cellStyle name="$_Project Fusion Model v51_3 YR Inc EQ" xfId="1184"/>
    <cellStyle name="$_Project Fusion Model v51_3 YR Inc EQ 2" xfId="1185"/>
    <cellStyle name="$_Project Fusion Model v51_3 YR Inc EQ 2 2" xfId="1186"/>
    <cellStyle name="$_Project Fusion Model v51_3 YR Inc EQ 3" xfId="1187"/>
    <cellStyle name="$_Project Fusion Model v51_EQ US Exp" xfId="1188"/>
    <cellStyle name="$_Project Fusion Model v51_EQ US Exp 2" xfId="1189"/>
    <cellStyle name="$_Project Fusion Model v51_EQ US Exp 2 2" xfId="1190"/>
    <cellStyle name="$_Project Fusion Model v51_EQ US Exp 3" xfId="1191"/>
    <cellStyle name="$_Project Fusion Model v51_IDBE Direct Expenses" xfId="1192"/>
    <cellStyle name="$_Project Fusion Model v51_IDBE Direct Expenses 2" xfId="1193"/>
    <cellStyle name="$_Project Fusion Model v51_IDBE Direct Expenses 2 2" xfId="1194"/>
    <cellStyle name="$_Project Fusion Model v51_IDBE Direct Expenses 3" xfId="1195"/>
    <cellStyle name="$_Project Fusion Model v51_IDBE Direct Tech" xfId="1196"/>
    <cellStyle name="$_Project Fusion Model v51_IDBE Direct Tech 2" xfId="1197"/>
    <cellStyle name="$_Project Fusion Model v51_IDBE Direct Tech 2 2" xfId="1198"/>
    <cellStyle name="$_Project Fusion Model v51_IDBE Direct Tech 3" xfId="1199"/>
    <cellStyle name="$_Project Fusion Model v51_IDBE Expenses" xfId="1200"/>
    <cellStyle name="$_Project Fusion Model v51_IDBE Expenses 2" xfId="1201"/>
    <cellStyle name="$_Project Fusion Model v51_IDBE Expenses 2 2" xfId="1202"/>
    <cellStyle name="$_Project Fusion Model v51_IDBE Expenses 3" xfId="1203"/>
    <cellStyle name="$_Project Fusion Model v51_Int Dealer Fees" xfId="1204"/>
    <cellStyle name="$_Project Fusion Model v51_Int Dealer Fees 2" xfId="1205"/>
    <cellStyle name="$_Project Fusion Model v51_Int Dealer Fees 2 2" xfId="1206"/>
    <cellStyle name="$_Project Fusion Model v51_Int Dealer Fees 3" xfId="1207"/>
    <cellStyle name="$_Project Fusion Model v51_NewMarkets P&amp;L (Mgmt)" xfId="1208"/>
    <cellStyle name="$_Project Fusion Model v51_NewMarkets P&amp;L (Mgmt) 2" xfId="1209"/>
    <cellStyle name="$_Project Fusion Model v51_NewMarkets P&amp;L (Mgmt) 2 2" xfId="1210"/>
    <cellStyle name="$_Project Fusion Model v51_NewMarkets P&amp;L (Mgmt) 3" xfId="1211"/>
    <cellStyle name="$_Project Fusion Model v51_NewMarkets P&amp;L (Mgmt)_3 YR Inc EQ" xfId="1212"/>
    <cellStyle name="$_Project Fusion Model v51_NewMarkets P&amp;L (Mgmt)_3 YR Inc EQ 2" xfId="1213"/>
    <cellStyle name="$_Project Fusion Model v51_NewMarkets P&amp;L (Mgmt)_3 YR Inc EQ 2 2" xfId="1214"/>
    <cellStyle name="$_Project Fusion Model v51_NewMarkets P&amp;L (Mgmt)_3 YR Inc EQ 3" xfId="1215"/>
    <cellStyle name="$_Revenue Model v2" xfId="1216"/>
    <cellStyle name="$_Revenue Model v2 10" xfId="1217"/>
    <cellStyle name="$_Revenue Model v2 2" xfId="1218"/>
    <cellStyle name="$_Revenue Model v2 2 2" xfId="1219"/>
    <cellStyle name="$_Revenue Model v2 2 2 2" xfId="1220"/>
    <cellStyle name="$_Revenue Model v2 2 3" xfId="1221"/>
    <cellStyle name="$_Revenue Model v2 2_3 YR Inc EQ" xfId="1222"/>
    <cellStyle name="$_Revenue Model v2 2_3 YR Inc EQ 2" xfId="1223"/>
    <cellStyle name="$_Revenue Model v2 2_3 YR Inc EQ 2 2" xfId="1224"/>
    <cellStyle name="$_Revenue Model v2 2_3 YR Inc EQ 3" xfId="1225"/>
    <cellStyle name="$_Revenue Model v2 2_EQ US Exp" xfId="1226"/>
    <cellStyle name="$_Revenue Model v2 2_EQ US Exp 2" xfId="1227"/>
    <cellStyle name="$_Revenue Model v2 2_EQ US Exp 2 2" xfId="1228"/>
    <cellStyle name="$_Revenue Model v2 2_EQ US Exp 3" xfId="1229"/>
    <cellStyle name="$_Revenue Model v2 2_Int Dealer Fees" xfId="1230"/>
    <cellStyle name="$_Revenue Model v2 2_Int Dealer Fees 2" xfId="1231"/>
    <cellStyle name="$_Revenue Model v2 2_Int Dealer Fees 2 2" xfId="1232"/>
    <cellStyle name="$_Revenue Model v2 2_Int Dealer Fees 3" xfId="1233"/>
    <cellStyle name="$_Revenue Model v2 3" xfId="1234"/>
    <cellStyle name="$_Revenue Model v2 3 2" xfId="1235"/>
    <cellStyle name="$_Revenue Model v2 3 2 2" xfId="1236"/>
    <cellStyle name="$_Revenue Model v2 3 3" xfId="1237"/>
    <cellStyle name="$_Revenue Model v2 3_3 YR Inc EQ" xfId="1238"/>
    <cellStyle name="$_Revenue Model v2 3_3 YR Inc EQ 2" xfId="1239"/>
    <cellStyle name="$_Revenue Model v2 3_3 YR Inc EQ 2 2" xfId="1240"/>
    <cellStyle name="$_Revenue Model v2 3_3 YR Inc EQ 3" xfId="1241"/>
    <cellStyle name="$_Revenue Model v2 3_EQ US Exp" xfId="1242"/>
    <cellStyle name="$_Revenue Model v2 3_EQ US Exp 2" xfId="1243"/>
    <cellStyle name="$_Revenue Model v2 3_EQ US Exp 2 2" xfId="1244"/>
    <cellStyle name="$_Revenue Model v2 3_EQ US Exp 3" xfId="1245"/>
    <cellStyle name="$_Revenue Model v2 3_Int Dealer Fees" xfId="1246"/>
    <cellStyle name="$_Revenue Model v2 3_Int Dealer Fees 2" xfId="1247"/>
    <cellStyle name="$_Revenue Model v2 3_Int Dealer Fees 2 2" xfId="1248"/>
    <cellStyle name="$_Revenue Model v2 3_Int Dealer Fees 3" xfId="1249"/>
    <cellStyle name="$_Revenue Model v2 4" xfId="1250"/>
    <cellStyle name="$_Revenue Model v2 4 2" xfId="1251"/>
    <cellStyle name="$_Revenue Model v2 4 2 2" xfId="1252"/>
    <cellStyle name="$_Revenue Model v2 4 3" xfId="1253"/>
    <cellStyle name="$_Revenue Model v2 5" xfId="1254"/>
    <cellStyle name="$_Revenue Model v2 5 2" xfId="1255"/>
    <cellStyle name="$_Revenue Model v2 5 2 2" xfId="1256"/>
    <cellStyle name="$_Revenue Model v2 5 3" xfId="1257"/>
    <cellStyle name="$_Revenue Model v2 6" xfId="1258"/>
    <cellStyle name="$_Revenue Model v2 6 2" xfId="1259"/>
    <cellStyle name="$_Revenue Model v2 6 2 2" xfId="1260"/>
    <cellStyle name="$_Revenue Model v2 6 3" xfId="1261"/>
    <cellStyle name="$_Revenue Model v2 7" xfId="1262"/>
    <cellStyle name="$_Revenue Model v2 7 2" xfId="1263"/>
    <cellStyle name="$_Revenue Model v2 7 2 2" xfId="1264"/>
    <cellStyle name="$_Revenue Model v2 7 3" xfId="1265"/>
    <cellStyle name="$_Revenue Model v2 8" xfId="1266"/>
    <cellStyle name="$_Revenue Model v2 8 2" xfId="1267"/>
    <cellStyle name="$_Revenue Model v2 8 2 2" xfId="1268"/>
    <cellStyle name="$_Revenue Model v2 8 3" xfId="1269"/>
    <cellStyle name="$_Revenue Model v2 9" xfId="1270"/>
    <cellStyle name="$_Revenue Model v2 9 2" xfId="1271"/>
    <cellStyle name="$_Revenue Model v2_2009 Budget for Barclays" xfId="1272"/>
    <cellStyle name="$_Revenue Model v2_2009 Budget for Barclays 2" xfId="1273"/>
    <cellStyle name="$_Revenue Model v2_2009 Budget for Barclays 2 2" xfId="1274"/>
    <cellStyle name="$_Revenue Model v2_2009 Budget for Barclays 3" xfId="1275"/>
    <cellStyle name="$_Revenue Model v2_2009 Budget for Barclays_3 YR Inc EQ" xfId="1276"/>
    <cellStyle name="$_Revenue Model v2_2009 Budget for Barclays_3 YR Inc EQ 2" xfId="1277"/>
    <cellStyle name="$_Revenue Model v2_2009 Budget for Barclays_3 YR Inc EQ 2 2" xfId="1278"/>
    <cellStyle name="$_Revenue Model v2_2009 Budget for Barclays_3 YR Inc EQ 3" xfId="1279"/>
    <cellStyle name="$_Revenue Model v2_2009 Model version 21" xfId="1280"/>
    <cellStyle name="$_Revenue Model v2_2009 Model version 21 10" xfId="1281"/>
    <cellStyle name="$_Revenue Model v2_2009 Model version 21 2" xfId="1282"/>
    <cellStyle name="$_Revenue Model v2_2009 Model version 21 2 2" xfId="1283"/>
    <cellStyle name="$_Revenue Model v2_2009 Model version 21 2 2 2" xfId="1284"/>
    <cellStyle name="$_Revenue Model v2_2009 Model version 21 2 3" xfId="1285"/>
    <cellStyle name="$_Revenue Model v2_2009 Model version 21 2_3 YR Inc EQ" xfId="1286"/>
    <cellStyle name="$_Revenue Model v2_2009 Model version 21 2_3 YR Inc EQ 2" xfId="1287"/>
    <cellStyle name="$_Revenue Model v2_2009 Model version 21 2_3 YR Inc EQ 2 2" xfId="1288"/>
    <cellStyle name="$_Revenue Model v2_2009 Model version 21 2_3 YR Inc EQ 3" xfId="1289"/>
    <cellStyle name="$_Revenue Model v2_2009 Model version 21 2_EQ US Exp" xfId="1290"/>
    <cellStyle name="$_Revenue Model v2_2009 Model version 21 2_EQ US Exp 2" xfId="1291"/>
    <cellStyle name="$_Revenue Model v2_2009 Model version 21 2_EQ US Exp 2 2" xfId="1292"/>
    <cellStyle name="$_Revenue Model v2_2009 Model version 21 2_EQ US Exp 3" xfId="1293"/>
    <cellStyle name="$_Revenue Model v2_2009 Model version 21 2_Int Dealer Fees" xfId="1294"/>
    <cellStyle name="$_Revenue Model v2_2009 Model version 21 2_Int Dealer Fees 2" xfId="1295"/>
    <cellStyle name="$_Revenue Model v2_2009 Model version 21 2_Int Dealer Fees 2 2" xfId="1296"/>
    <cellStyle name="$_Revenue Model v2_2009 Model version 21 2_Int Dealer Fees 3" xfId="1297"/>
    <cellStyle name="$_Revenue Model v2_2009 Model version 21 3" xfId="1298"/>
    <cellStyle name="$_Revenue Model v2_2009 Model version 21 3 2" xfId="1299"/>
    <cellStyle name="$_Revenue Model v2_2009 Model version 21 3 2 2" xfId="1300"/>
    <cellStyle name="$_Revenue Model v2_2009 Model version 21 3 3" xfId="1301"/>
    <cellStyle name="$_Revenue Model v2_2009 Model version 21 3_3 YR Inc EQ" xfId="1302"/>
    <cellStyle name="$_Revenue Model v2_2009 Model version 21 3_3 YR Inc EQ 2" xfId="1303"/>
    <cellStyle name="$_Revenue Model v2_2009 Model version 21 3_3 YR Inc EQ 2 2" xfId="1304"/>
    <cellStyle name="$_Revenue Model v2_2009 Model version 21 3_3 YR Inc EQ 3" xfId="1305"/>
    <cellStyle name="$_Revenue Model v2_2009 Model version 21 3_EQ US Exp" xfId="1306"/>
    <cellStyle name="$_Revenue Model v2_2009 Model version 21 3_EQ US Exp 2" xfId="1307"/>
    <cellStyle name="$_Revenue Model v2_2009 Model version 21 3_EQ US Exp 2 2" xfId="1308"/>
    <cellStyle name="$_Revenue Model v2_2009 Model version 21 3_EQ US Exp 3" xfId="1309"/>
    <cellStyle name="$_Revenue Model v2_2009 Model version 21 3_Int Dealer Fees" xfId="1310"/>
    <cellStyle name="$_Revenue Model v2_2009 Model version 21 3_Int Dealer Fees 2" xfId="1311"/>
    <cellStyle name="$_Revenue Model v2_2009 Model version 21 3_Int Dealer Fees 2 2" xfId="1312"/>
    <cellStyle name="$_Revenue Model v2_2009 Model version 21 3_Int Dealer Fees 3" xfId="1313"/>
    <cellStyle name="$_Revenue Model v2_2009 Model version 21 4" xfId="1314"/>
    <cellStyle name="$_Revenue Model v2_2009 Model version 21 4 2" xfId="1315"/>
    <cellStyle name="$_Revenue Model v2_2009 Model version 21 4 2 2" xfId="1316"/>
    <cellStyle name="$_Revenue Model v2_2009 Model version 21 4 3" xfId="1317"/>
    <cellStyle name="$_Revenue Model v2_2009 Model version 21 5" xfId="1318"/>
    <cellStyle name="$_Revenue Model v2_2009 Model version 21 5 2" xfId="1319"/>
    <cellStyle name="$_Revenue Model v2_2009 Model version 21 5 2 2" xfId="1320"/>
    <cellStyle name="$_Revenue Model v2_2009 Model version 21 5 3" xfId="1321"/>
    <cellStyle name="$_Revenue Model v2_2009 Model version 21 6" xfId="1322"/>
    <cellStyle name="$_Revenue Model v2_2009 Model version 21 6 2" xfId="1323"/>
    <cellStyle name="$_Revenue Model v2_2009 Model version 21 6 2 2" xfId="1324"/>
    <cellStyle name="$_Revenue Model v2_2009 Model version 21 6 3" xfId="1325"/>
    <cellStyle name="$_Revenue Model v2_2009 Model version 21 7" xfId="1326"/>
    <cellStyle name="$_Revenue Model v2_2009 Model version 21 7 2" xfId="1327"/>
    <cellStyle name="$_Revenue Model v2_2009 Model version 21 7 2 2" xfId="1328"/>
    <cellStyle name="$_Revenue Model v2_2009 Model version 21 7 3" xfId="1329"/>
    <cellStyle name="$_Revenue Model v2_2009 Model version 21 8" xfId="1330"/>
    <cellStyle name="$_Revenue Model v2_2009 Model version 21 8 2" xfId="1331"/>
    <cellStyle name="$_Revenue Model v2_2009 Model version 21 8 2 2" xfId="1332"/>
    <cellStyle name="$_Revenue Model v2_2009 Model version 21 8 3" xfId="1333"/>
    <cellStyle name="$_Revenue Model v2_2009 Model version 21 9" xfId="1334"/>
    <cellStyle name="$_Revenue Model v2_2009 Model version 21 9 2" xfId="1335"/>
    <cellStyle name="$_Revenue Model v2_2009 Model version 21_3 YR Inc EQ" xfId="1336"/>
    <cellStyle name="$_Revenue Model v2_2009 Model version 21_3 YR Inc EQ 2" xfId="1337"/>
    <cellStyle name="$_Revenue Model v2_2009 Model version 21_3 YR Inc EQ 2 2" xfId="1338"/>
    <cellStyle name="$_Revenue Model v2_2009 Model version 21_3 YR Inc EQ 3" xfId="1339"/>
    <cellStyle name="$_Revenue Model v2_2009 Model version 21_EQ US Exp" xfId="1340"/>
    <cellStyle name="$_Revenue Model v2_2009 Model version 21_EQ US Exp 2" xfId="1341"/>
    <cellStyle name="$_Revenue Model v2_2009 Model version 21_EQ US Exp 2 2" xfId="1342"/>
    <cellStyle name="$_Revenue Model v2_2009 Model version 21_EQ US Exp 3" xfId="1343"/>
    <cellStyle name="$_Revenue Model v2_2009 Model version 21_IDBE Direct Expenses" xfId="1344"/>
    <cellStyle name="$_Revenue Model v2_2009 Model version 21_IDBE Direct Expenses 2" xfId="1345"/>
    <cellStyle name="$_Revenue Model v2_2009 Model version 21_IDBE Direct Expenses 2 2" xfId="1346"/>
    <cellStyle name="$_Revenue Model v2_2009 Model version 21_IDBE Direct Expenses 3" xfId="1347"/>
    <cellStyle name="$_Revenue Model v2_2009 Model version 21_IDBE Direct Tech" xfId="1348"/>
    <cellStyle name="$_Revenue Model v2_2009 Model version 21_IDBE Direct Tech 2" xfId="1349"/>
    <cellStyle name="$_Revenue Model v2_2009 Model version 21_IDBE Direct Tech 2 2" xfId="1350"/>
    <cellStyle name="$_Revenue Model v2_2009 Model version 21_IDBE Direct Tech 3" xfId="1351"/>
    <cellStyle name="$_Revenue Model v2_2009 Model version 21_IDBE Expenses" xfId="1352"/>
    <cellStyle name="$_Revenue Model v2_2009 Model version 21_IDBE Expenses 2" xfId="1353"/>
    <cellStyle name="$_Revenue Model v2_2009 Model version 21_IDBE Expenses 2 2" xfId="1354"/>
    <cellStyle name="$_Revenue Model v2_2009 Model version 21_IDBE Expenses 3" xfId="1355"/>
    <cellStyle name="$_Revenue Model v2_2009 Model version 21_Int Dealer Fees" xfId="1356"/>
    <cellStyle name="$_Revenue Model v2_2009 Model version 21_Int Dealer Fees 2" xfId="1357"/>
    <cellStyle name="$_Revenue Model v2_2009 Model version 21_Int Dealer Fees 2 2" xfId="1358"/>
    <cellStyle name="$_Revenue Model v2_2009 Model version 21_Int Dealer Fees 3" xfId="1359"/>
    <cellStyle name="$_Revenue Model v2_3 YR Inc EQ" xfId="1360"/>
    <cellStyle name="$_Revenue Model v2_3 YR Inc EQ 2" xfId="1361"/>
    <cellStyle name="$_Revenue Model v2_3 YR Inc EQ 2 2" xfId="1362"/>
    <cellStyle name="$_Revenue Model v2_3 YR Inc EQ 3" xfId="1363"/>
    <cellStyle name="$_Revenue Model v2_EQ US Exp" xfId="1364"/>
    <cellStyle name="$_Revenue Model v2_EQ US Exp 2" xfId="1365"/>
    <cellStyle name="$_Revenue Model v2_EQ US Exp 2 2" xfId="1366"/>
    <cellStyle name="$_Revenue Model v2_EQ US Exp 3" xfId="1367"/>
    <cellStyle name="$_Revenue Model v2_IDBE Direct Expenses" xfId="1368"/>
    <cellStyle name="$_Revenue Model v2_IDBE Direct Expenses 2" xfId="1369"/>
    <cellStyle name="$_Revenue Model v2_IDBE Direct Expenses 2 2" xfId="1370"/>
    <cellStyle name="$_Revenue Model v2_IDBE Direct Expenses 3" xfId="1371"/>
    <cellStyle name="$_Revenue Model v2_IDBE Direct Tech" xfId="1372"/>
    <cellStyle name="$_Revenue Model v2_IDBE Direct Tech 2" xfId="1373"/>
    <cellStyle name="$_Revenue Model v2_IDBE Direct Tech 2 2" xfId="1374"/>
    <cellStyle name="$_Revenue Model v2_IDBE Direct Tech 3" xfId="1375"/>
    <cellStyle name="$_Revenue Model v2_IDBE Expenses" xfId="1376"/>
    <cellStyle name="$_Revenue Model v2_IDBE Expenses 2" xfId="1377"/>
    <cellStyle name="$_Revenue Model v2_IDBE Expenses 2 2" xfId="1378"/>
    <cellStyle name="$_Revenue Model v2_IDBE Expenses 3" xfId="1379"/>
    <cellStyle name="$_Revenue Model v2_Int Dealer Fees" xfId="1380"/>
    <cellStyle name="$_Revenue Model v2_Int Dealer Fees 2" xfId="1381"/>
    <cellStyle name="$_Revenue Model v2_Int Dealer Fees 2 2" xfId="1382"/>
    <cellStyle name="$_Revenue Model v2_Int Dealer Fees 3" xfId="1383"/>
    <cellStyle name="$_Revenue Model v2_NewMarkets P&amp;L (Mgmt)" xfId="1384"/>
    <cellStyle name="$_Revenue Model v2_NewMarkets P&amp;L (Mgmt) 2" xfId="1385"/>
    <cellStyle name="$_Revenue Model v2_NewMarkets P&amp;L (Mgmt) 2 2" xfId="1386"/>
    <cellStyle name="$_Revenue Model v2_NewMarkets P&amp;L (Mgmt) 3" xfId="1387"/>
    <cellStyle name="$_Revenue Model v2_NewMarkets P&amp;L (Mgmt)_3 YR Inc EQ" xfId="1388"/>
    <cellStyle name="$_Revenue Model v2_NewMarkets P&amp;L (Mgmt)_3 YR Inc EQ 2" xfId="1389"/>
    <cellStyle name="$_Revenue Model v2_NewMarkets P&amp;L (Mgmt)_3 YR Inc EQ 2 2" xfId="1390"/>
    <cellStyle name="$_Revenue Model v2_NewMarkets P&amp;L (Mgmt)_3 YR Inc EQ 3" xfId="1391"/>
    <cellStyle name="$_Revised RS Financials 3-20-01" xfId="1392"/>
    <cellStyle name="$_Revised RS Financials 3-20-01 10" xfId="1393"/>
    <cellStyle name="$_Revised RS Financials 3-20-01 2" xfId="1394"/>
    <cellStyle name="$_Revised RS Financials 3-20-01 2 2" xfId="1395"/>
    <cellStyle name="$_Revised RS Financials 3-20-01 2 2 2" xfId="1396"/>
    <cellStyle name="$_Revised RS Financials 3-20-01 2 3" xfId="1397"/>
    <cellStyle name="$_Revised RS Financials 3-20-01 2_3 YR Inc EQ" xfId="1398"/>
    <cellStyle name="$_Revised RS Financials 3-20-01 2_3 YR Inc EQ 2" xfId="1399"/>
    <cellStyle name="$_Revised RS Financials 3-20-01 2_3 YR Inc EQ 2 2" xfId="1400"/>
    <cellStyle name="$_Revised RS Financials 3-20-01 2_3 YR Inc EQ 3" xfId="1401"/>
    <cellStyle name="$_Revised RS Financials 3-20-01 3" xfId="1402"/>
    <cellStyle name="$_Revised RS Financials 3-20-01 3 2" xfId="1403"/>
    <cellStyle name="$_Revised RS Financials 3-20-01 3 2 2" xfId="1404"/>
    <cellStyle name="$_Revised RS Financials 3-20-01 3 3" xfId="1405"/>
    <cellStyle name="$_Revised RS Financials 3-20-01 3_3 YR Inc EQ" xfId="1406"/>
    <cellStyle name="$_Revised RS Financials 3-20-01 3_3 YR Inc EQ 2" xfId="1407"/>
    <cellStyle name="$_Revised RS Financials 3-20-01 3_3 YR Inc EQ 2 2" xfId="1408"/>
    <cellStyle name="$_Revised RS Financials 3-20-01 3_3 YR Inc EQ 3" xfId="1409"/>
    <cellStyle name="$_Revised RS Financials 3-20-01 4" xfId="1410"/>
    <cellStyle name="$_Revised RS Financials 3-20-01 4 2" xfId="1411"/>
    <cellStyle name="$_Revised RS Financials 3-20-01 4 2 2" xfId="1412"/>
    <cellStyle name="$_Revised RS Financials 3-20-01 4 3" xfId="1413"/>
    <cellStyle name="$_Revised RS Financials 3-20-01 5" xfId="1414"/>
    <cellStyle name="$_Revised RS Financials 3-20-01 5 2" xfId="1415"/>
    <cellStyle name="$_Revised RS Financials 3-20-01 5 2 2" xfId="1416"/>
    <cellStyle name="$_Revised RS Financials 3-20-01 5 3" xfId="1417"/>
    <cellStyle name="$_Revised RS Financials 3-20-01 6" xfId="1418"/>
    <cellStyle name="$_Revised RS Financials 3-20-01 6 2" xfId="1419"/>
    <cellStyle name="$_Revised RS Financials 3-20-01 6 2 2" xfId="1420"/>
    <cellStyle name="$_Revised RS Financials 3-20-01 6 3" xfId="1421"/>
    <cellStyle name="$_Revised RS Financials 3-20-01 7" xfId="1422"/>
    <cellStyle name="$_Revised RS Financials 3-20-01 7 2" xfId="1423"/>
    <cellStyle name="$_Revised RS Financials 3-20-01 7 2 2" xfId="1424"/>
    <cellStyle name="$_Revised RS Financials 3-20-01 7 3" xfId="1425"/>
    <cellStyle name="$_Revised RS Financials 3-20-01 8" xfId="1426"/>
    <cellStyle name="$_Revised RS Financials 3-20-01 8 2" xfId="1427"/>
    <cellStyle name="$_Revised RS Financials 3-20-01 8 2 2" xfId="1428"/>
    <cellStyle name="$_Revised RS Financials 3-20-01 8 3" xfId="1429"/>
    <cellStyle name="$_Revised RS Financials 3-20-01 9" xfId="1430"/>
    <cellStyle name="$_Revised RS Financials 3-20-01 9 2" xfId="1431"/>
    <cellStyle name="$_Revised RS Financials 3-20-01_3 YR Inc EQ" xfId="1432"/>
    <cellStyle name="$_Revised RS Financials 3-20-01_3 YR Inc EQ 2" xfId="1433"/>
    <cellStyle name="$_Revised RS Financials 3-20-01_3 YR Inc EQ 2 2" xfId="1434"/>
    <cellStyle name="$_Revised RS Financials 3-20-01_3 YR Inc EQ 3" xfId="1435"/>
    <cellStyle name="$_RS Financials 3-20-01" xfId="1436"/>
    <cellStyle name="$_RS Financials 3-20-01 10" xfId="1437"/>
    <cellStyle name="$_RS Financials 3-20-01 2" xfId="1438"/>
    <cellStyle name="$_RS Financials 3-20-01 2 2" xfId="1439"/>
    <cellStyle name="$_RS Financials 3-20-01 2 2 2" xfId="1440"/>
    <cellStyle name="$_RS Financials 3-20-01 2 3" xfId="1441"/>
    <cellStyle name="$_RS Financials 3-20-01 2_3 YR Inc EQ" xfId="1442"/>
    <cellStyle name="$_RS Financials 3-20-01 2_3 YR Inc EQ 2" xfId="1443"/>
    <cellStyle name="$_RS Financials 3-20-01 2_3 YR Inc EQ 2 2" xfId="1444"/>
    <cellStyle name="$_RS Financials 3-20-01 2_3 YR Inc EQ 3" xfId="1445"/>
    <cellStyle name="$_RS Financials 3-20-01 3" xfId="1446"/>
    <cellStyle name="$_RS Financials 3-20-01 3 2" xfId="1447"/>
    <cellStyle name="$_RS Financials 3-20-01 3 2 2" xfId="1448"/>
    <cellStyle name="$_RS Financials 3-20-01 3 3" xfId="1449"/>
    <cellStyle name="$_RS Financials 3-20-01 3_3 YR Inc EQ" xfId="1450"/>
    <cellStyle name="$_RS Financials 3-20-01 3_3 YR Inc EQ 2" xfId="1451"/>
    <cellStyle name="$_RS Financials 3-20-01 3_3 YR Inc EQ 2 2" xfId="1452"/>
    <cellStyle name="$_RS Financials 3-20-01 3_3 YR Inc EQ 3" xfId="1453"/>
    <cellStyle name="$_RS Financials 3-20-01 4" xfId="1454"/>
    <cellStyle name="$_RS Financials 3-20-01 4 2" xfId="1455"/>
    <cellStyle name="$_RS Financials 3-20-01 4 2 2" xfId="1456"/>
    <cellStyle name="$_RS Financials 3-20-01 4 3" xfId="1457"/>
    <cellStyle name="$_RS Financials 3-20-01 5" xfId="1458"/>
    <cellStyle name="$_RS Financials 3-20-01 5 2" xfId="1459"/>
    <cellStyle name="$_RS Financials 3-20-01 5 2 2" xfId="1460"/>
    <cellStyle name="$_RS Financials 3-20-01 5 3" xfId="1461"/>
    <cellStyle name="$_RS Financials 3-20-01 6" xfId="1462"/>
    <cellStyle name="$_RS Financials 3-20-01 6 2" xfId="1463"/>
    <cellStyle name="$_RS Financials 3-20-01 6 2 2" xfId="1464"/>
    <cellStyle name="$_RS Financials 3-20-01 6 3" xfId="1465"/>
    <cellStyle name="$_RS Financials 3-20-01 7" xfId="1466"/>
    <cellStyle name="$_RS Financials 3-20-01 7 2" xfId="1467"/>
    <cellStyle name="$_RS Financials 3-20-01 7 2 2" xfId="1468"/>
    <cellStyle name="$_RS Financials 3-20-01 7 3" xfId="1469"/>
    <cellStyle name="$_RS Financials 3-20-01 8" xfId="1470"/>
    <cellStyle name="$_RS Financials 3-20-01 8 2" xfId="1471"/>
    <cellStyle name="$_RS Financials 3-20-01 8 2 2" xfId="1472"/>
    <cellStyle name="$_RS Financials 3-20-01 8 3" xfId="1473"/>
    <cellStyle name="$_RS Financials 3-20-01 9" xfId="1474"/>
    <cellStyle name="$_RS Financials 3-20-01 9 2" xfId="1475"/>
    <cellStyle name="$_RS Financials 3-20-01_3 YR Inc EQ" xfId="1476"/>
    <cellStyle name="$_RS Financials 3-20-01_3 YR Inc EQ 2" xfId="1477"/>
    <cellStyle name="$_RS Financials 3-20-01_3 YR Inc EQ 2 2" xfId="1478"/>
    <cellStyle name="$_RS Financials 3-20-01_3 YR Inc EQ 3" xfId="1479"/>
    <cellStyle name="$_Sales Costs Analysis2" xfId="1480"/>
    <cellStyle name="$_Sales Costs Analysis2 2" xfId="1481"/>
    <cellStyle name="$_Sales Costs Analysis2 2 2" xfId="1482"/>
    <cellStyle name="$_Sales Costs Analysis2 3" xfId="1483"/>
    <cellStyle name="$_Sales Costs Analysis2_3 YR Inc EQ" xfId="1484"/>
    <cellStyle name="$_Sales Costs Analysis2_3 YR Inc EQ 2" xfId="1485"/>
    <cellStyle name="$_Sales Costs Analysis2_3 YR Inc EQ 2 2" xfId="1486"/>
    <cellStyle name="$_Sales Costs Analysis2_3 YR Inc EQ 3" xfId="1487"/>
    <cellStyle name="$_Sheet1" xfId="1488"/>
    <cellStyle name="$_Sheet8" xfId="1489"/>
    <cellStyle name="$_Stranded Costs" xfId="1490"/>
    <cellStyle name="$_Stranded Costs 2" xfId="1491"/>
    <cellStyle name="$_Stranded Costs 2 2" xfId="1492"/>
    <cellStyle name="$_Stranded Costs 3" xfId="1493"/>
    <cellStyle name="$_Stranded Costs_3 YR Inc EQ" xfId="1494"/>
    <cellStyle name="$_Stranded Costs_3 YR Inc EQ 2" xfId="1495"/>
    <cellStyle name="$_Stranded Costs_3 YR Inc EQ 2 2" xfId="1496"/>
    <cellStyle name="$_Stranded Costs_3 YR Inc EQ 3" xfId="1497"/>
    <cellStyle name="$_TF-TW SLA" xfId="1498"/>
    <cellStyle name="$_TF-TW SLA 2" xfId="1499"/>
    <cellStyle name="$_TF-TW SLA 2 2" xfId="1500"/>
    <cellStyle name="$_TF-TW SLA 3" xfId="1501"/>
    <cellStyle name="$_TF-TW SLA_3 YR Inc EQ" xfId="1502"/>
    <cellStyle name="$_TF-TW SLA_3 YR Inc EQ 2" xfId="1503"/>
    <cellStyle name="$_TF-TW SLA_3 YR Inc EQ 2 2" xfId="1504"/>
    <cellStyle name="$_TF-TW SLA_3 YR Inc EQ 3" xfId="1505"/>
    <cellStyle name="$_Valuation Template" xfId="1506"/>
    <cellStyle name="$_Valuation Template 10" xfId="1507"/>
    <cellStyle name="$_Valuation Template 2" xfId="1508"/>
    <cellStyle name="$_Valuation Template 2 2" xfId="1509"/>
    <cellStyle name="$_Valuation Template 2 2 2" xfId="1510"/>
    <cellStyle name="$_Valuation Template 2 3" xfId="1511"/>
    <cellStyle name="$_Valuation Template 2_3 YR Inc EQ" xfId="1512"/>
    <cellStyle name="$_Valuation Template 2_3 YR Inc EQ 2" xfId="1513"/>
    <cellStyle name="$_Valuation Template 2_3 YR Inc EQ 2 2" xfId="1514"/>
    <cellStyle name="$_Valuation Template 2_3 YR Inc EQ 3" xfId="1515"/>
    <cellStyle name="$_Valuation Template 3" xfId="1516"/>
    <cellStyle name="$_Valuation Template 3 2" xfId="1517"/>
    <cellStyle name="$_Valuation Template 3 2 2" xfId="1518"/>
    <cellStyle name="$_Valuation Template 3 3" xfId="1519"/>
    <cellStyle name="$_Valuation Template 3_3 YR Inc EQ" xfId="1520"/>
    <cellStyle name="$_Valuation Template 3_3 YR Inc EQ 2" xfId="1521"/>
    <cellStyle name="$_Valuation Template 3_3 YR Inc EQ 2 2" xfId="1522"/>
    <cellStyle name="$_Valuation Template 3_3 YR Inc EQ 3" xfId="1523"/>
    <cellStyle name="$_Valuation Template 4" xfId="1524"/>
    <cellStyle name="$_Valuation Template 4 2" xfId="1525"/>
    <cellStyle name="$_Valuation Template 4 2 2" xfId="1526"/>
    <cellStyle name="$_Valuation Template 4 3" xfId="1527"/>
    <cellStyle name="$_Valuation Template 5" xfId="1528"/>
    <cellStyle name="$_Valuation Template 5 2" xfId="1529"/>
    <cellStyle name="$_Valuation Template 5 2 2" xfId="1530"/>
    <cellStyle name="$_Valuation Template 5 3" xfId="1531"/>
    <cellStyle name="$_Valuation Template 6" xfId="1532"/>
    <cellStyle name="$_Valuation Template 6 2" xfId="1533"/>
    <cellStyle name="$_Valuation Template 6 2 2" xfId="1534"/>
    <cellStyle name="$_Valuation Template 6 3" xfId="1535"/>
    <cellStyle name="$_Valuation Template 7" xfId="1536"/>
    <cellStyle name="$_Valuation Template 7 2" xfId="1537"/>
    <cellStyle name="$_Valuation Template 7 2 2" xfId="1538"/>
    <cellStyle name="$_Valuation Template 7 3" xfId="1539"/>
    <cellStyle name="$_Valuation Template 8" xfId="1540"/>
    <cellStyle name="$_Valuation Template 8 2" xfId="1541"/>
    <cellStyle name="$_Valuation Template 8 2 2" xfId="1542"/>
    <cellStyle name="$_Valuation Template 8 3" xfId="1543"/>
    <cellStyle name="$_Valuation Template 9" xfId="1544"/>
    <cellStyle name="$_Valuation Template 9 2" xfId="1545"/>
    <cellStyle name="$_Valuation Template_3 YR Inc EQ" xfId="1546"/>
    <cellStyle name="$_Valuation Template_3 YR Inc EQ 2" xfId="1547"/>
    <cellStyle name="$_Valuation Template_3 YR Inc EQ 2 2" xfId="1548"/>
    <cellStyle name="$_Valuation Template_3 YR Inc EQ 3" xfId="1549"/>
    <cellStyle name="$_vtemp" xfId="1550"/>
    <cellStyle name="$_YTD YTG Rev" xfId="1551"/>
    <cellStyle name="$_YTD YTG Rev 2" xfId="1552"/>
    <cellStyle name="$_YTD YTG Rev 2 2" xfId="1553"/>
    <cellStyle name="$_YTD YTG Rev 3" xfId="1554"/>
    <cellStyle name="$_YTD YTG Rev_3 YR Inc EQ" xfId="1555"/>
    <cellStyle name="$_YTD YTG Rev_3 YR Inc EQ 2" xfId="1556"/>
    <cellStyle name="$_YTD YTG Rev_3 YR Inc EQ 2 2" xfId="1557"/>
    <cellStyle name="$_YTD YTG Rev_3 YR Inc EQ 3" xfId="1558"/>
    <cellStyle name="$_YTD YTG Rev_Allocations" xfId="1559"/>
    <cellStyle name="$_YTD YTG Rev_contemp" xfId="1560"/>
    <cellStyle name="$_YTD YTG Rev_EQ US Exp" xfId="1561"/>
    <cellStyle name="$_YTD YTG Rev_EQ US Exp 2" xfId="1562"/>
    <cellStyle name="$_YTD YTG Rev_EQ US Exp 2 2" xfId="1563"/>
    <cellStyle name="$_YTD YTG Rev_EQ US Exp 3" xfId="1564"/>
    <cellStyle name="$_YTD YTG Rev_EQ US Exp_HFCO2011IDBV1099Exp11" xfId="1565"/>
    <cellStyle name="$_YTD YTG Rev_EQ US Exp_IDBE" xfId="1566"/>
    <cellStyle name="$_YTD YTG Rev_EQ US Exp_IDBV" xfId="1567"/>
    <cellStyle name="$_YTD YTG Rev_EQ US Exp_OriginalBudget-E" xfId="1568"/>
    <cellStyle name="$_YTD YTG Rev_etemp" xfId="1569"/>
    <cellStyle name="$_YTD YTG Rev_HFCO2011IDBV1099Exp11" xfId="1570"/>
    <cellStyle name="$_YTD YTG Rev_IDB Consol P&amp;L" xfId="1571"/>
    <cellStyle name="$_YTD YTG Rev_IDBCon" xfId="1572"/>
    <cellStyle name="$_YTD YTG Rev_IDBE" xfId="1573"/>
    <cellStyle name="$_YTD YTG Rev_IDBE_1" xfId="1574"/>
    <cellStyle name="$_YTD YTG Rev_IDBV" xfId="1575"/>
    <cellStyle name="$_YTD YTG Rev_IDBV_1" xfId="1576"/>
    <cellStyle name="$_YTD YTG Rev_Int Dealer Fees" xfId="1577"/>
    <cellStyle name="$_YTD YTG Rev_Int Dealer Fees 2" xfId="1578"/>
    <cellStyle name="$_YTD YTG Rev_Int Dealer Fees 2 2" xfId="1579"/>
    <cellStyle name="$_YTD YTG Rev_Int Dealer Fees 3" xfId="1580"/>
    <cellStyle name="$_YTD YTG Rev_OriginalBudget" xfId="1581"/>
    <cellStyle name="$_YTD YTG Rev_OriginalBudget-E" xfId="1582"/>
    <cellStyle name="$_YTD YTG Rev_Sheet1" xfId="1583"/>
    <cellStyle name="$_YTD YTG Rev_Sheet8" xfId="1584"/>
    <cellStyle name="$_YTD YTG Rev_vtemp" xfId="1585"/>
    <cellStyle name="$m" xfId="1586"/>
    <cellStyle name="$m 10" xfId="1587"/>
    <cellStyle name="$m 2" xfId="1588"/>
    <cellStyle name="$m 2 2" xfId="1589"/>
    <cellStyle name="$m 2 2 2" xfId="1590"/>
    <cellStyle name="$m 2 3" xfId="1591"/>
    <cellStyle name="$m 3" xfId="1592"/>
    <cellStyle name="$m 3 2" xfId="1593"/>
    <cellStyle name="$m 3 2 2" xfId="1594"/>
    <cellStyle name="$m 3 3" xfId="1595"/>
    <cellStyle name="$m 4" xfId="1596"/>
    <cellStyle name="$m 4 2" xfId="1597"/>
    <cellStyle name="$m 4 2 2" xfId="1598"/>
    <cellStyle name="$m 4 3" xfId="1599"/>
    <cellStyle name="$m 5" xfId="1600"/>
    <cellStyle name="$m 5 2" xfId="1601"/>
    <cellStyle name="$m 5 2 2" xfId="1602"/>
    <cellStyle name="$m 5 3" xfId="1603"/>
    <cellStyle name="$m 6" xfId="1604"/>
    <cellStyle name="$m 6 2" xfId="1605"/>
    <cellStyle name="$m 6 2 2" xfId="1606"/>
    <cellStyle name="$m 6 3" xfId="1607"/>
    <cellStyle name="$m 7" xfId="1608"/>
    <cellStyle name="$m 7 2" xfId="1609"/>
    <cellStyle name="$m 7 2 2" xfId="1610"/>
    <cellStyle name="$m 7 3" xfId="1611"/>
    <cellStyle name="$m 8" xfId="1612"/>
    <cellStyle name="$m 8 2" xfId="1613"/>
    <cellStyle name="$m 8 2 2" xfId="1614"/>
    <cellStyle name="$m 8 3" xfId="1615"/>
    <cellStyle name="$m 9" xfId="1616"/>
    <cellStyle name="$m 9 2" xfId="1617"/>
    <cellStyle name="$m_3 YR Inc EQ" xfId="1618"/>
    <cellStyle name="$q" xfId="1619"/>
    <cellStyle name="$q 10" xfId="1620"/>
    <cellStyle name="$q 2" xfId="1621"/>
    <cellStyle name="$q 2 2" xfId="1622"/>
    <cellStyle name="$q 2 2 2" xfId="1623"/>
    <cellStyle name="$q 2 3" xfId="1624"/>
    <cellStyle name="$q 3" xfId="1625"/>
    <cellStyle name="$q 3 2" xfId="1626"/>
    <cellStyle name="$q 3 2 2" xfId="1627"/>
    <cellStyle name="$q 3 3" xfId="1628"/>
    <cellStyle name="$q 4" xfId="1629"/>
    <cellStyle name="$q 4 2" xfId="1630"/>
    <cellStyle name="$q 4 2 2" xfId="1631"/>
    <cellStyle name="$q 4 3" xfId="1632"/>
    <cellStyle name="$q 5" xfId="1633"/>
    <cellStyle name="$q 5 2" xfId="1634"/>
    <cellStyle name="$q 5 2 2" xfId="1635"/>
    <cellStyle name="$q 5 3" xfId="1636"/>
    <cellStyle name="$q 6" xfId="1637"/>
    <cellStyle name="$q 6 2" xfId="1638"/>
    <cellStyle name="$q 6 2 2" xfId="1639"/>
    <cellStyle name="$q 6 3" xfId="1640"/>
    <cellStyle name="$q 7" xfId="1641"/>
    <cellStyle name="$q 7 2" xfId="1642"/>
    <cellStyle name="$q 7 2 2" xfId="1643"/>
    <cellStyle name="$q 7 3" xfId="1644"/>
    <cellStyle name="$q 8" xfId="1645"/>
    <cellStyle name="$q 8 2" xfId="1646"/>
    <cellStyle name="$q 8 2 2" xfId="1647"/>
    <cellStyle name="$q 8 3" xfId="1648"/>
    <cellStyle name="$q 9" xfId="1649"/>
    <cellStyle name="$q 9 2" xfId="1650"/>
    <cellStyle name="$q*" xfId="1651"/>
    <cellStyle name="$q* 10" xfId="1652"/>
    <cellStyle name="$q* 2" xfId="1653"/>
    <cellStyle name="$q* 2 2" xfId="1654"/>
    <cellStyle name="$q* 2 2 2" xfId="1655"/>
    <cellStyle name="$q* 2 3" xfId="1656"/>
    <cellStyle name="$q* 3" xfId="1657"/>
    <cellStyle name="$q* 3 2" xfId="1658"/>
    <cellStyle name="$q* 3 2 2" xfId="1659"/>
    <cellStyle name="$q* 3 3" xfId="1660"/>
    <cellStyle name="$q* 4" xfId="1661"/>
    <cellStyle name="$q* 4 2" xfId="1662"/>
    <cellStyle name="$q* 4 2 2" xfId="1663"/>
    <cellStyle name="$q* 4 3" xfId="1664"/>
    <cellStyle name="$q* 5" xfId="1665"/>
    <cellStyle name="$q* 5 2" xfId="1666"/>
    <cellStyle name="$q* 5 2 2" xfId="1667"/>
    <cellStyle name="$q* 5 3" xfId="1668"/>
    <cellStyle name="$q* 6" xfId="1669"/>
    <cellStyle name="$q* 6 2" xfId="1670"/>
    <cellStyle name="$q* 6 2 2" xfId="1671"/>
    <cellStyle name="$q* 6 3" xfId="1672"/>
    <cellStyle name="$q* 7" xfId="1673"/>
    <cellStyle name="$q* 7 2" xfId="1674"/>
    <cellStyle name="$q* 7 2 2" xfId="1675"/>
    <cellStyle name="$q* 7 3" xfId="1676"/>
    <cellStyle name="$q* 8" xfId="1677"/>
    <cellStyle name="$q* 8 2" xfId="1678"/>
    <cellStyle name="$q* 8 2 2" xfId="1679"/>
    <cellStyle name="$q* 8 3" xfId="1680"/>
    <cellStyle name="$q* 9" xfId="1681"/>
    <cellStyle name="$q* 9 2" xfId="1682"/>
    <cellStyle name="$q*_3 YR Inc EQ" xfId="1683"/>
    <cellStyle name="$q_2009 Budget for Barclays" xfId="1684"/>
    <cellStyle name="$qA" xfId="1685"/>
    <cellStyle name="$qA 10" xfId="1686"/>
    <cellStyle name="$qA 2" xfId="1687"/>
    <cellStyle name="$qA 2 2" xfId="1688"/>
    <cellStyle name="$qA 2 2 2" xfId="1689"/>
    <cellStyle name="$qA 2 3" xfId="1690"/>
    <cellStyle name="$qA 3" xfId="1691"/>
    <cellStyle name="$qA 3 2" xfId="1692"/>
    <cellStyle name="$qA 3 2 2" xfId="1693"/>
    <cellStyle name="$qA 3 3" xfId="1694"/>
    <cellStyle name="$qA 4" xfId="1695"/>
    <cellStyle name="$qA 4 2" xfId="1696"/>
    <cellStyle name="$qA 4 2 2" xfId="1697"/>
    <cellStyle name="$qA 4 3" xfId="1698"/>
    <cellStyle name="$qA 5" xfId="1699"/>
    <cellStyle name="$qA 5 2" xfId="1700"/>
    <cellStyle name="$qA 5 2 2" xfId="1701"/>
    <cellStyle name="$qA 5 3" xfId="1702"/>
    <cellStyle name="$qA 6" xfId="1703"/>
    <cellStyle name="$qA 6 2" xfId="1704"/>
    <cellStyle name="$qA 6 2 2" xfId="1705"/>
    <cellStyle name="$qA 6 3" xfId="1706"/>
    <cellStyle name="$qA 7" xfId="1707"/>
    <cellStyle name="$qA 7 2" xfId="1708"/>
    <cellStyle name="$qA 7 2 2" xfId="1709"/>
    <cellStyle name="$qA 7 3" xfId="1710"/>
    <cellStyle name="$qA 8" xfId="1711"/>
    <cellStyle name="$qA 8 2" xfId="1712"/>
    <cellStyle name="$qA 8 2 2" xfId="1713"/>
    <cellStyle name="$qA 8 3" xfId="1714"/>
    <cellStyle name="$qA 9" xfId="1715"/>
    <cellStyle name="$qA 9 2" xfId="1716"/>
    <cellStyle name="$qA_3 YR Inc EQ" xfId="1717"/>
    <cellStyle name="$qRange" xfId="1718"/>
    <cellStyle name="$qRange 10" xfId="1719"/>
    <cellStyle name="$qRange 2" xfId="1720"/>
    <cellStyle name="$qRange 2 2" xfId="1721"/>
    <cellStyle name="$qRange 2 2 2" xfId="1722"/>
    <cellStyle name="$qRange 2 3" xfId="1723"/>
    <cellStyle name="$qRange 3" xfId="1724"/>
    <cellStyle name="$qRange 3 2" xfId="1725"/>
    <cellStyle name="$qRange 3 2 2" xfId="1726"/>
    <cellStyle name="$qRange 3 3" xfId="1727"/>
    <cellStyle name="$qRange 4" xfId="1728"/>
    <cellStyle name="$qRange 4 2" xfId="1729"/>
    <cellStyle name="$qRange 4 2 2" xfId="1730"/>
    <cellStyle name="$qRange 4 3" xfId="1731"/>
    <cellStyle name="$qRange 5" xfId="1732"/>
    <cellStyle name="$qRange 5 2" xfId="1733"/>
    <cellStyle name="$qRange 5 2 2" xfId="1734"/>
    <cellStyle name="$qRange 5 3" xfId="1735"/>
    <cellStyle name="$qRange 6" xfId="1736"/>
    <cellStyle name="$qRange 6 2" xfId="1737"/>
    <cellStyle name="$qRange 6 2 2" xfId="1738"/>
    <cellStyle name="$qRange 6 3" xfId="1739"/>
    <cellStyle name="$qRange 7" xfId="1740"/>
    <cellStyle name="$qRange 7 2" xfId="1741"/>
    <cellStyle name="$qRange 7 2 2" xfId="1742"/>
    <cellStyle name="$qRange 7 3" xfId="1743"/>
    <cellStyle name="$qRange 8" xfId="1744"/>
    <cellStyle name="$qRange 8 2" xfId="1745"/>
    <cellStyle name="$qRange 8 2 2" xfId="1746"/>
    <cellStyle name="$qRange 8 3" xfId="1747"/>
    <cellStyle name="$qRange 9" xfId="1748"/>
    <cellStyle name="$qRange 9 2" xfId="1749"/>
    <cellStyle name="$qRange_3 YR Inc EQ" xfId="1750"/>
    <cellStyle name="$sign" xfId="1751"/>
    <cellStyle name="$sign 10" xfId="1752"/>
    <cellStyle name="$sign 2" xfId="1753"/>
    <cellStyle name="$sign 2 2" xfId="1754"/>
    <cellStyle name="$sign 2 2 2" xfId="1755"/>
    <cellStyle name="$sign 2 3" xfId="1756"/>
    <cellStyle name="$sign 3" xfId="1757"/>
    <cellStyle name="$sign 3 2" xfId="1758"/>
    <cellStyle name="$sign 3 2 2" xfId="1759"/>
    <cellStyle name="$sign 3 3" xfId="1760"/>
    <cellStyle name="$sign 4" xfId="1761"/>
    <cellStyle name="$sign 4 2" xfId="1762"/>
    <cellStyle name="$sign 4 2 2" xfId="1763"/>
    <cellStyle name="$sign 4 3" xfId="1764"/>
    <cellStyle name="$sign 5" xfId="1765"/>
    <cellStyle name="$sign 5 2" xfId="1766"/>
    <cellStyle name="$sign 5 2 2" xfId="1767"/>
    <cellStyle name="$sign 5 3" xfId="1768"/>
    <cellStyle name="$sign 6" xfId="1769"/>
    <cellStyle name="$sign 6 2" xfId="1770"/>
    <cellStyle name="$sign 6 2 2" xfId="1771"/>
    <cellStyle name="$sign 6 3" xfId="1772"/>
    <cellStyle name="$sign 7" xfId="1773"/>
    <cellStyle name="$sign 7 2" xfId="1774"/>
    <cellStyle name="$sign 7 2 2" xfId="1775"/>
    <cellStyle name="$sign 7 3" xfId="1776"/>
    <cellStyle name="$sign 8" xfId="1777"/>
    <cellStyle name="$sign 8 2" xfId="1778"/>
    <cellStyle name="$sign 8 2 2" xfId="1779"/>
    <cellStyle name="$sign 8 3" xfId="1780"/>
    <cellStyle name="$sign 9" xfId="1781"/>
    <cellStyle name="$sign 9 2" xfId="1782"/>
    <cellStyle name="$sign_3 YR Inc EQ" xfId="1783"/>
    <cellStyle name="%" xfId="1784"/>
    <cellStyle name="% [2]" xfId="1785"/>
    <cellStyle name="% [2] 10" xfId="1786"/>
    <cellStyle name="% [2] 2" xfId="1787"/>
    <cellStyle name="% [2] 2 2" xfId="1788"/>
    <cellStyle name="% [2] 2 2 2" xfId="1789"/>
    <cellStyle name="% [2] 2 3" xfId="1790"/>
    <cellStyle name="% [2] 3" xfId="1791"/>
    <cellStyle name="% [2] 3 2" xfId="1792"/>
    <cellStyle name="% [2] 3 2 2" xfId="1793"/>
    <cellStyle name="% [2] 3 3" xfId="1794"/>
    <cellStyle name="% [2] 4" xfId="1795"/>
    <cellStyle name="% [2] 4 2" xfId="1796"/>
    <cellStyle name="% [2] 4 2 2" xfId="1797"/>
    <cellStyle name="% [2] 4 3" xfId="1798"/>
    <cellStyle name="% [2] 5" xfId="1799"/>
    <cellStyle name="% [2] 5 2" xfId="1800"/>
    <cellStyle name="% [2] 5 2 2" xfId="1801"/>
    <cellStyle name="% [2] 5 3" xfId="1802"/>
    <cellStyle name="% [2] 6" xfId="1803"/>
    <cellStyle name="% [2] 6 2" xfId="1804"/>
    <cellStyle name="% [2] 6 2 2" xfId="1805"/>
    <cellStyle name="% [2] 6 3" xfId="1806"/>
    <cellStyle name="% [2] 7" xfId="1807"/>
    <cellStyle name="% [2] 7 2" xfId="1808"/>
    <cellStyle name="% [2] 7 2 2" xfId="1809"/>
    <cellStyle name="% [2] 7 3" xfId="1810"/>
    <cellStyle name="% [2] 8" xfId="1811"/>
    <cellStyle name="% [2] 8 2" xfId="1812"/>
    <cellStyle name="% [2] 8 2 2" xfId="1813"/>
    <cellStyle name="% [2] 8 3" xfId="1814"/>
    <cellStyle name="% [2] 9" xfId="1815"/>
    <cellStyle name="% [2] 9 2" xfId="1816"/>
    <cellStyle name="% [2]_3 YR Inc EQ" xfId="1817"/>
    <cellStyle name="% 10" xfId="1818"/>
    <cellStyle name="% 2" xfId="1819"/>
    <cellStyle name="% 2 2" xfId="1820"/>
    <cellStyle name="% 2 2 2" xfId="1821"/>
    <cellStyle name="% 2 3" xfId="1822"/>
    <cellStyle name="% 3" xfId="1823"/>
    <cellStyle name="% 3 2" xfId="1824"/>
    <cellStyle name="% 3 2 2" xfId="1825"/>
    <cellStyle name="% 3 3" xfId="1826"/>
    <cellStyle name="% 4" xfId="1827"/>
    <cellStyle name="% 4 2" xfId="1828"/>
    <cellStyle name="% 4 2 2" xfId="1829"/>
    <cellStyle name="% 4 3" xfId="1830"/>
    <cellStyle name="% 5" xfId="1831"/>
    <cellStyle name="% 5 2" xfId="1832"/>
    <cellStyle name="% 5 2 2" xfId="1833"/>
    <cellStyle name="% 5 3" xfId="1834"/>
    <cellStyle name="% 6" xfId="1835"/>
    <cellStyle name="% 6 2" xfId="1836"/>
    <cellStyle name="% 6 2 2" xfId="1837"/>
    <cellStyle name="% 6 3" xfId="1838"/>
    <cellStyle name="% 7" xfId="1839"/>
    <cellStyle name="% 7 2" xfId="1840"/>
    <cellStyle name="% 7 2 2" xfId="1841"/>
    <cellStyle name="% 7 3" xfId="1842"/>
    <cellStyle name="% 8" xfId="1843"/>
    <cellStyle name="% 8 2" xfId="1844"/>
    <cellStyle name="% 8 2 2" xfId="1845"/>
    <cellStyle name="% 8 3" xfId="1846"/>
    <cellStyle name="% 9" xfId="1847"/>
    <cellStyle name="% 9 2" xfId="1848"/>
    <cellStyle name="%%" xfId="1849"/>
    <cellStyle name="%% 10" xfId="1850"/>
    <cellStyle name="%% 2" xfId="1851"/>
    <cellStyle name="%% 2 2" xfId="1852"/>
    <cellStyle name="%% 2 2 2" xfId="1853"/>
    <cellStyle name="%% 2 3" xfId="1854"/>
    <cellStyle name="%% 3" xfId="1855"/>
    <cellStyle name="%% 3 2" xfId="1856"/>
    <cellStyle name="%% 3 2 2" xfId="1857"/>
    <cellStyle name="%% 3 3" xfId="1858"/>
    <cellStyle name="%% 4" xfId="1859"/>
    <cellStyle name="%% 4 2" xfId="1860"/>
    <cellStyle name="%% 4 2 2" xfId="1861"/>
    <cellStyle name="%% 4 3" xfId="1862"/>
    <cellStyle name="%% 5" xfId="1863"/>
    <cellStyle name="%% 5 2" xfId="1864"/>
    <cellStyle name="%% 5 2 2" xfId="1865"/>
    <cellStyle name="%% 5 3" xfId="1866"/>
    <cellStyle name="%% 6" xfId="1867"/>
    <cellStyle name="%% 6 2" xfId="1868"/>
    <cellStyle name="%% 6 2 2" xfId="1869"/>
    <cellStyle name="%% 6 3" xfId="1870"/>
    <cellStyle name="%% 7" xfId="1871"/>
    <cellStyle name="%% 7 2" xfId="1872"/>
    <cellStyle name="%% 7 2 2" xfId="1873"/>
    <cellStyle name="%% 7 3" xfId="1874"/>
    <cellStyle name="%% 8" xfId="1875"/>
    <cellStyle name="%% 8 2" xfId="1876"/>
    <cellStyle name="%% 8 2 2" xfId="1877"/>
    <cellStyle name="%% 8 3" xfId="1878"/>
    <cellStyle name="%% 9" xfId="1879"/>
    <cellStyle name="%% 9 2" xfId="1880"/>
    <cellStyle name="%%_3 YR Inc EQ" xfId="1881"/>
    <cellStyle name="%." xfId="1882"/>
    <cellStyle name="%. 10" xfId="1883"/>
    <cellStyle name="%. 2" xfId="1884"/>
    <cellStyle name="%. 2 2" xfId="1885"/>
    <cellStyle name="%. 2 2 2" xfId="1886"/>
    <cellStyle name="%. 2 3" xfId="1887"/>
    <cellStyle name="%. 3" xfId="1888"/>
    <cellStyle name="%. 3 2" xfId="1889"/>
    <cellStyle name="%. 3 2 2" xfId="1890"/>
    <cellStyle name="%. 3 3" xfId="1891"/>
    <cellStyle name="%. 4" xfId="1892"/>
    <cellStyle name="%. 4 2" xfId="1893"/>
    <cellStyle name="%. 4 2 2" xfId="1894"/>
    <cellStyle name="%. 4 3" xfId="1895"/>
    <cellStyle name="%. 5" xfId="1896"/>
    <cellStyle name="%. 5 2" xfId="1897"/>
    <cellStyle name="%. 5 2 2" xfId="1898"/>
    <cellStyle name="%. 5 3" xfId="1899"/>
    <cellStyle name="%. 6" xfId="1900"/>
    <cellStyle name="%. 6 2" xfId="1901"/>
    <cellStyle name="%. 6 2 2" xfId="1902"/>
    <cellStyle name="%. 6 3" xfId="1903"/>
    <cellStyle name="%. 7" xfId="1904"/>
    <cellStyle name="%. 7 2" xfId="1905"/>
    <cellStyle name="%. 7 2 2" xfId="1906"/>
    <cellStyle name="%. 7 3" xfId="1907"/>
    <cellStyle name="%. 8" xfId="1908"/>
    <cellStyle name="%. 8 2" xfId="1909"/>
    <cellStyle name="%. 8 2 2" xfId="1910"/>
    <cellStyle name="%. 8 3" xfId="1911"/>
    <cellStyle name="%. 9" xfId="1912"/>
    <cellStyle name="%. 9 2" xfId="1913"/>
    <cellStyle name="%._3 YR Inc EQ" xfId="1914"/>
    <cellStyle name="%.00" xfId="1915"/>
    <cellStyle name="%.00 10" xfId="1916"/>
    <cellStyle name="%.00 2" xfId="1917"/>
    <cellStyle name="%.00 2 2" xfId="1918"/>
    <cellStyle name="%.00 2 2 2" xfId="1919"/>
    <cellStyle name="%.00 2 3" xfId="1920"/>
    <cellStyle name="%.00 3" xfId="1921"/>
    <cellStyle name="%.00 3 2" xfId="1922"/>
    <cellStyle name="%.00 3 2 2" xfId="1923"/>
    <cellStyle name="%.00 3 3" xfId="1924"/>
    <cellStyle name="%.00 4" xfId="1925"/>
    <cellStyle name="%.00 4 2" xfId="1926"/>
    <cellStyle name="%.00 4 2 2" xfId="1927"/>
    <cellStyle name="%.00 4 3" xfId="1928"/>
    <cellStyle name="%.00 5" xfId="1929"/>
    <cellStyle name="%.00 5 2" xfId="1930"/>
    <cellStyle name="%.00 5 2 2" xfId="1931"/>
    <cellStyle name="%.00 5 3" xfId="1932"/>
    <cellStyle name="%.00 6" xfId="1933"/>
    <cellStyle name="%.00 6 2" xfId="1934"/>
    <cellStyle name="%.00 6 2 2" xfId="1935"/>
    <cellStyle name="%.00 6 3" xfId="1936"/>
    <cellStyle name="%.00 7" xfId="1937"/>
    <cellStyle name="%.00 7 2" xfId="1938"/>
    <cellStyle name="%.00 7 2 2" xfId="1939"/>
    <cellStyle name="%.00 7 3" xfId="1940"/>
    <cellStyle name="%.00 8" xfId="1941"/>
    <cellStyle name="%.00 8 2" xfId="1942"/>
    <cellStyle name="%.00 8 2 2" xfId="1943"/>
    <cellStyle name="%.00 8 3" xfId="1944"/>
    <cellStyle name="%.00 9" xfId="1945"/>
    <cellStyle name="%.00 9 2" xfId="1946"/>
    <cellStyle name="%.00_3 YR Inc EQ" xfId="1947"/>
    <cellStyle name="%_3 YR Inc EQ" xfId="1948"/>
    <cellStyle name="%_3 YR Inc EQ 2" xfId="1949"/>
    <cellStyle name="%_3 YR Inc EQ 2 2" xfId="1950"/>
    <cellStyle name="%_3 YR Inc EQ 3" xfId="1951"/>
    <cellStyle name="%_Allocations" xfId="1952"/>
    <cellStyle name="%_Analyst View" xfId="1953"/>
    <cellStyle name="%_Analyst View 10" xfId="1954"/>
    <cellStyle name="%_Analyst View 2" xfId="1955"/>
    <cellStyle name="%_Analyst View 2 2" xfId="1956"/>
    <cellStyle name="%_Analyst View 2 2 2" xfId="1957"/>
    <cellStyle name="%_Analyst View 2 3" xfId="1958"/>
    <cellStyle name="%_Analyst View 2_3 YR Inc EQ" xfId="1959"/>
    <cellStyle name="%_Analyst View 2_3 YR Inc EQ 2" xfId="1960"/>
    <cellStyle name="%_Analyst View 2_3 YR Inc EQ 2 2" xfId="1961"/>
    <cellStyle name="%_Analyst View 2_3 YR Inc EQ 3" xfId="1962"/>
    <cellStyle name="%_Analyst View 3" xfId="1963"/>
    <cellStyle name="%_Analyst View 3 2" xfId="1964"/>
    <cellStyle name="%_Analyst View 3 2 2" xfId="1965"/>
    <cellStyle name="%_Analyst View 3 3" xfId="1966"/>
    <cellStyle name="%_Analyst View 3_3 YR Inc EQ" xfId="1967"/>
    <cellStyle name="%_Analyst View 3_3 YR Inc EQ 2" xfId="1968"/>
    <cellStyle name="%_Analyst View 3_3 YR Inc EQ 2 2" xfId="1969"/>
    <cellStyle name="%_Analyst View 3_3 YR Inc EQ 3" xfId="1970"/>
    <cellStyle name="%_Analyst View 4" xfId="1971"/>
    <cellStyle name="%_Analyst View 4 2" xfId="1972"/>
    <cellStyle name="%_Analyst View 4 2 2" xfId="1973"/>
    <cellStyle name="%_Analyst View 4 3" xfId="1974"/>
    <cellStyle name="%_Analyst View 5" xfId="1975"/>
    <cellStyle name="%_Analyst View 5 2" xfId="1976"/>
    <cellStyle name="%_Analyst View 5 2 2" xfId="1977"/>
    <cellStyle name="%_Analyst View 5 3" xfId="1978"/>
    <cellStyle name="%_Analyst View 6" xfId="1979"/>
    <cellStyle name="%_Analyst View 6 2" xfId="1980"/>
    <cellStyle name="%_Analyst View 6 2 2" xfId="1981"/>
    <cellStyle name="%_Analyst View 6 3" xfId="1982"/>
    <cellStyle name="%_Analyst View 7" xfId="1983"/>
    <cellStyle name="%_Analyst View 7 2" xfId="1984"/>
    <cellStyle name="%_Analyst View 7 2 2" xfId="1985"/>
    <cellStyle name="%_Analyst View 7 3" xfId="1986"/>
    <cellStyle name="%_Analyst View 8" xfId="1987"/>
    <cellStyle name="%_Analyst View 8 2" xfId="1988"/>
    <cellStyle name="%_Analyst View 8 2 2" xfId="1989"/>
    <cellStyle name="%_Analyst View 8 3" xfId="1990"/>
    <cellStyle name="%_Analyst View 9" xfId="1991"/>
    <cellStyle name="%_Analyst View 9 2" xfId="1992"/>
    <cellStyle name="%_Analyst View_3 YR Inc EQ" xfId="1993"/>
    <cellStyle name="%_Analyst View_3 YR Inc EQ 2" xfId="1994"/>
    <cellStyle name="%_Analyst View_3 YR Inc EQ 2 2" xfId="1995"/>
    <cellStyle name="%_Analyst View_3 YR Inc EQ 3" xfId="1996"/>
    <cellStyle name="%_contemp" xfId="1997"/>
    <cellStyle name="%_Details from Reporting pack" xfId="1998"/>
    <cellStyle name="%_Details from Reporting pack 2" xfId="1999"/>
    <cellStyle name="%_Details from Reporting pack 2 2" xfId="2000"/>
    <cellStyle name="%_Details from Reporting pack 3" xfId="2001"/>
    <cellStyle name="%_Eq As P&amp;L" xfId="2002"/>
    <cellStyle name="%_Eq As P&amp;L 2" xfId="2003"/>
    <cellStyle name="%_Eq As P&amp;L 2 2" xfId="2004"/>
    <cellStyle name="%_Eq As P&amp;L 3" xfId="2005"/>
    <cellStyle name="%_eric" xfId="2006"/>
    <cellStyle name="%_eric 10" xfId="2007"/>
    <cellStyle name="%_eric 2" xfId="2008"/>
    <cellStyle name="%_eric 2 2" xfId="2009"/>
    <cellStyle name="%_eric 2 2 2" xfId="2010"/>
    <cellStyle name="%_eric 2 3" xfId="2011"/>
    <cellStyle name="%_eric 2_3 YR Inc EQ" xfId="2012"/>
    <cellStyle name="%_eric 2_3 YR Inc EQ 2" xfId="2013"/>
    <cellStyle name="%_eric 2_3 YR Inc EQ 2 2" xfId="2014"/>
    <cellStyle name="%_eric 2_3 YR Inc EQ 3" xfId="2015"/>
    <cellStyle name="%_eric 3" xfId="2016"/>
    <cellStyle name="%_eric 3 2" xfId="2017"/>
    <cellStyle name="%_eric 3 2 2" xfId="2018"/>
    <cellStyle name="%_eric 3 3" xfId="2019"/>
    <cellStyle name="%_eric 3_3 YR Inc EQ" xfId="2020"/>
    <cellStyle name="%_eric 3_3 YR Inc EQ 2" xfId="2021"/>
    <cellStyle name="%_eric 3_3 YR Inc EQ 2 2" xfId="2022"/>
    <cellStyle name="%_eric 3_3 YR Inc EQ 3" xfId="2023"/>
    <cellStyle name="%_eric 4" xfId="2024"/>
    <cellStyle name="%_eric 4 2" xfId="2025"/>
    <cellStyle name="%_eric 4 2 2" xfId="2026"/>
    <cellStyle name="%_eric 4 3" xfId="2027"/>
    <cellStyle name="%_eric 5" xfId="2028"/>
    <cellStyle name="%_eric 5 2" xfId="2029"/>
    <cellStyle name="%_eric 5 2 2" xfId="2030"/>
    <cellStyle name="%_eric 5 3" xfId="2031"/>
    <cellStyle name="%_eric 6" xfId="2032"/>
    <cellStyle name="%_eric 6 2" xfId="2033"/>
    <cellStyle name="%_eric 6 2 2" xfId="2034"/>
    <cellStyle name="%_eric 6 3" xfId="2035"/>
    <cellStyle name="%_eric 7" xfId="2036"/>
    <cellStyle name="%_eric 7 2" xfId="2037"/>
    <cellStyle name="%_eric 7 2 2" xfId="2038"/>
    <cellStyle name="%_eric 7 3" xfId="2039"/>
    <cellStyle name="%_eric 8" xfId="2040"/>
    <cellStyle name="%_eric 8 2" xfId="2041"/>
    <cellStyle name="%_eric 8 2 2" xfId="2042"/>
    <cellStyle name="%_eric 8 3" xfId="2043"/>
    <cellStyle name="%_eric 9" xfId="2044"/>
    <cellStyle name="%_eric 9 2" xfId="2045"/>
    <cellStyle name="%_eric_3 YR Inc EQ" xfId="2046"/>
    <cellStyle name="%_eric_3 YR Inc EQ 2" xfId="2047"/>
    <cellStyle name="%_eric_3 YR Inc EQ 2 2" xfId="2048"/>
    <cellStyle name="%_eric_3 YR Inc EQ 3" xfId="2049"/>
    <cellStyle name="%_eric_Allocations" xfId="2050"/>
    <cellStyle name="%_eric_contemp" xfId="2051"/>
    <cellStyle name="%_eric_Details from Reporting pack" xfId="2052"/>
    <cellStyle name="%_eric_Details from Reporting pack 2" xfId="2053"/>
    <cellStyle name="%_eric_Details from Reporting pack 2 2" xfId="2054"/>
    <cellStyle name="%_eric_Details from Reporting pack 3" xfId="2055"/>
    <cellStyle name="%_eric_etemp" xfId="2056"/>
    <cellStyle name="%_eric_HFCO2011IDBV1099Exp11" xfId="2057"/>
    <cellStyle name="%_eric_IDB Consol P&amp;L" xfId="2058"/>
    <cellStyle name="%_eric_IDBCon" xfId="2059"/>
    <cellStyle name="%_eric_IDBE" xfId="2060"/>
    <cellStyle name="%_eric_IDBV" xfId="2061"/>
    <cellStyle name="%_eric_OriginalBudget" xfId="2062"/>
    <cellStyle name="%_eric_OriginalBudget-E" xfId="2063"/>
    <cellStyle name="%_eric_Sheet1" xfId="2064"/>
    <cellStyle name="%_eric_Sheet8" xfId="2065"/>
    <cellStyle name="%_eric_vtemp" xfId="2066"/>
    <cellStyle name="%_eric_YTD YTG Rev" xfId="2067"/>
    <cellStyle name="%_eric_YTD YTG Rev 2" xfId="2068"/>
    <cellStyle name="%_eric_YTD YTG Rev 2 2" xfId="2069"/>
    <cellStyle name="%_eric_YTD YTG Rev 3" xfId="2070"/>
    <cellStyle name="%_eric_YTD YTG Rev_3 YR Inc EQ" xfId="2071"/>
    <cellStyle name="%_eric_YTD YTG Rev_3 YR Inc EQ 2" xfId="2072"/>
    <cellStyle name="%_eric_YTD YTG Rev_3 YR Inc EQ 2 2" xfId="2073"/>
    <cellStyle name="%_eric_YTD YTG Rev_3 YR Inc EQ 3" xfId="2074"/>
    <cellStyle name="%_etemp" xfId="2075"/>
    <cellStyle name="%_Fusion Allocations 3-12-07" xfId="2076"/>
    <cellStyle name="%_Fusion Allocations 3-12-07 2" xfId="2077"/>
    <cellStyle name="%_Fusion Allocations 3-12-07 2 2" xfId="2078"/>
    <cellStyle name="%_Fusion Allocations 3-12-07 3" xfId="2079"/>
    <cellStyle name="%_Fusion Allocations 3-12-07_3 YR Inc EQ" xfId="2080"/>
    <cellStyle name="%_Fusion Allocations 3-12-07_3 YR Inc EQ 2" xfId="2081"/>
    <cellStyle name="%_Fusion Allocations 3-12-07_3 YR Inc EQ 2 2" xfId="2082"/>
    <cellStyle name="%_Fusion Allocations 3-12-07_3 YR Inc EQ 3" xfId="2083"/>
    <cellStyle name="%_HFCO2011IDBV1099Exp11" xfId="2084"/>
    <cellStyle name="%_IDB Consol P&amp;L" xfId="2085"/>
    <cellStyle name="%_IDBCon" xfId="2086"/>
    <cellStyle name="%_IDBE" xfId="2087"/>
    <cellStyle name="%_IDBV" xfId="2088"/>
    <cellStyle name="%_OriginalBudget" xfId="2089"/>
    <cellStyle name="%_OriginalBudget-E" xfId="2090"/>
    <cellStyle name="%_Project Fusion Model v48" xfId="2091"/>
    <cellStyle name="%_Project Fusion Model v48 10" xfId="2092"/>
    <cellStyle name="%_Project Fusion Model v48 2" xfId="2093"/>
    <cellStyle name="%_Project Fusion Model v48 2 2" xfId="2094"/>
    <cellStyle name="%_Project Fusion Model v48 2 2 2" xfId="2095"/>
    <cellStyle name="%_Project Fusion Model v48 2 3" xfId="2096"/>
    <cellStyle name="%_Project Fusion Model v48 2_3 YR Inc EQ" xfId="2097"/>
    <cellStyle name="%_Project Fusion Model v48 2_3 YR Inc EQ 2" xfId="2098"/>
    <cellStyle name="%_Project Fusion Model v48 2_3 YR Inc EQ 2 2" xfId="2099"/>
    <cellStyle name="%_Project Fusion Model v48 2_3 YR Inc EQ 3" xfId="2100"/>
    <cellStyle name="%_Project Fusion Model v48 3" xfId="2101"/>
    <cellStyle name="%_Project Fusion Model v48 3 2" xfId="2102"/>
    <cellStyle name="%_Project Fusion Model v48 3 2 2" xfId="2103"/>
    <cellStyle name="%_Project Fusion Model v48 3 3" xfId="2104"/>
    <cellStyle name="%_Project Fusion Model v48 3_3 YR Inc EQ" xfId="2105"/>
    <cellStyle name="%_Project Fusion Model v48 3_3 YR Inc EQ 2" xfId="2106"/>
    <cellStyle name="%_Project Fusion Model v48 3_3 YR Inc EQ 2 2" xfId="2107"/>
    <cellStyle name="%_Project Fusion Model v48 3_3 YR Inc EQ 3" xfId="2108"/>
    <cellStyle name="%_Project Fusion Model v48 4" xfId="2109"/>
    <cellStyle name="%_Project Fusion Model v48 4 2" xfId="2110"/>
    <cellStyle name="%_Project Fusion Model v48 4 2 2" xfId="2111"/>
    <cellStyle name="%_Project Fusion Model v48 4 3" xfId="2112"/>
    <cellStyle name="%_Project Fusion Model v48 5" xfId="2113"/>
    <cellStyle name="%_Project Fusion Model v48 5 2" xfId="2114"/>
    <cellStyle name="%_Project Fusion Model v48 5 2 2" xfId="2115"/>
    <cellStyle name="%_Project Fusion Model v48 5 3" xfId="2116"/>
    <cellStyle name="%_Project Fusion Model v48 6" xfId="2117"/>
    <cellStyle name="%_Project Fusion Model v48 6 2" xfId="2118"/>
    <cellStyle name="%_Project Fusion Model v48 6 2 2" xfId="2119"/>
    <cellStyle name="%_Project Fusion Model v48 6 3" xfId="2120"/>
    <cellStyle name="%_Project Fusion Model v48 7" xfId="2121"/>
    <cellStyle name="%_Project Fusion Model v48 7 2" xfId="2122"/>
    <cellStyle name="%_Project Fusion Model v48 7 2 2" xfId="2123"/>
    <cellStyle name="%_Project Fusion Model v48 7 3" xfId="2124"/>
    <cellStyle name="%_Project Fusion Model v48 8" xfId="2125"/>
    <cellStyle name="%_Project Fusion Model v48 8 2" xfId="2126"/>
    <cellStyle name="%_Project Fusion Model v48 8 2 2" xfId="2127"/>
    <cellStyle name="%_Project Fusion Model v48 8 3" xfId="2128"/>
    <cellStyle name="%_Project Fusion Model v48 9" xfId="2129"/>
    <cellStyle name="%_Project Fusion Model v48 9 2" xfId="2130"/>
    <cellStyle name="%_Project Fusion Model v48_3 YR Inc EQ" xfId="2131"/>
    <cellStyle name="%_Project Fusion Model v48_3 YR Inc EQ 2" xfId="2132"/>
    <cellStyle name="%_Project Fusion Model v48_3 YR Inc EQ 2 2" xfId="2133"/>
    <cellStyle name="%_Project Fusion Model v48_3 YR Inc EQ 3" xfId="2134"/>
    <cellStyle name="%_Project Fusion Model v51" xfId="2135"/>
    <cellStyle name="%_Project Fusion Model v51 10" xfId="2136"/>
    <cellStyle name="%_Project Fusion Model v51 2" xfId="2137"/>
    <cellStyle name="%_Project Fusion Model v51 2 2" xfId="2138"/>
    <cellStyle name="%_Project Fusion Model v51 2 2 2" xfId="2139"/>
    <cellStyle name="%_Project Fusion Model v51 2 3" xfId="2140"/>
    <cellStyle name="%_Project Fusion Model v51 2_3 YR Inc EQ" xfId="2141"/>
    <cellStyle name="%_Project Fusion Model v51 2_3 YR Inc EQ 2" xfId="2142"/>
    <cellStyle name="%_Project Fusion Model v51 2_3 YR Inc EQ 2 2" xfId="2143"/>
    <cellStyle name="%_Project Fusion Model v51 2_3 YR Inc EQ 3" xfId="2144"/>
    <cellStyle name="%_Project Fusion Model v51 3" xfId="2145"/>
    <cellStyle name="%_Project Fusion Model v51 3 2" xfId="2146"/>
    <cellStyle name="%_Project Fusion Model v51 3 2 2" xfId="2147"/>
    <cellStyle name="%_Project Fusion Model v51 3 3" xfId="2148"/>
    <cellStyle name="%_Project Fusion Model v51 3_3 YR Inc EQ" xfId="2149"/>
    <cellStyle name="%_Project Fusion Model v51 3_3 YR Inc EQ 2" xfId="2150"/>
    <cellStyle name="%_Project Fusion Model v51 3_3 YR Inc EQ 2 2" xfId="2151"/>
    <cellStyle name="%_Project Fusion Model v51 3_3 YR Inc EQ 3" xfId="2152"/>
    <cellStyle name="%_Project Fusion Model v51 4" xfId="2153"/>
    <cellStyle name="%_Project Fusion Model v51 4 2" xfId="2154"/>
    <cellStyle name="%_Project Fusion Model v51 4 2 2" xfId="2155"/>
    <cellStyle name="%_Project Fusion Model v51 4 3" xfId="2156"/>
    <cellStyle name="%_Project Fusion Model v51 5" xfId="2157"/>
    <cellStyle name="%_Project Fusion Model v51 5 2" xfId="2158"/>
    <cellStyle name="%_Project Fusion Model v51 5 2 2" xfId="2159"/>
    <cellStyle name="%_Project Fusion Model v51 5 3" xfId="2160"/>
    <cellStyle name="%_Project Fusion Model v51 6" xfId="2161"/>
    <cellStyle name="%_Project Fusion Model v51 6 2" xfId="2162"/>
    <cellStyle name="%_Project Fusion Model v51 6 2 2" xfId="2163"/>
    <cellStyle name="%_Project Fusion Model v51 6 3" xfId="2164"/>
    <cellStyle name="%_Project Fusion Model v51 7" xfId="2165"/>
    <cellStyle name="%_Project Fusion Model v51 7 2" xfId="2166"/>
    <cellStyle name="%_Project Fusion Model v51 7 2 2" xfId="2167"/>
    <cellStyle name="%_Project Fusion Model v51 7 3" xfId="2168"/>
    <cellStyle name="%_Project Fusion Model v51 8" xfId="2169"/>
    <cellStyle name="%_Project Fusion Model v51 8 2" xfId="2170"/>
    <cellStyle name="%_Project Fusion Model v51 8 2 2" xfId="2171"/>
    <cellStyle name="%_Project Fusion Model v51 8 3" xfId="2172"/>
    <cellStyle name="%_Project Fusion Model v51 9" xfId="2173"/>
    <cellStyle name="%_Project Fusion Model v51 9 2" xfId="2174"/>
    <cellStyle name="%_Project Fusion Model v51_3 YR Inc EQ" xfId="2175"/>
    <cellStyle name="%_Project Fusion Model v51_3 YR Inc EQ 2" xfId="2176"/>
    <cellStyle name="%_Project Fusion Model v51_3 YR Inc EQ 2 2" xfId="2177"/>
    <cellStyle name="%_Project Fusion Model v51_3 YR Inc EQ 3" xfId="2178"/>
    <cellStyle name="%_Revenue Model v2" xfId="2179"/>
    <cellStyle name="%_Revenue Model v2 10" xfId="2180"/>
    <cellStyle name="%_Revenue Model v2 2" xfId="2181"/>
    <cellStyle name="%_Revenue Model v2 2 2" xfId="2182"/>
    <cellStyle name="%_Revenue Model v2 2 2 2" xfId="2183"/>
    <cellStyle name="%_Revenue Model v2 2 3" xfId="2184"/>
    <cellStyle name="%_Revenue Model v2 2_3 YR Inc EQ" xfId="2185"/>
    <cellStyle name="%_Revenue Model v2 2_3 YR Inc EQ 2" xfId="2186"/>
    <cellStyle name="%_Revenue Model v2 2_3 YR Inc EQ 2 2" xfId="2187"/>
    <cellStyle name="%_Revenue Model v2 2_3 YR Inc EQ 3" xfId="2188"/>
    <cellStyle name="%_Revenue Model v2 3" xfId="2189"/>
    <cellStyle name="%_Revenue Model v2 3 2" xfId="2190"/>
    <cellStyle name="%_Revenue Model v2 3 2 2" xfId="2191"/>
    <cellStyle name="%_Revenue Model v2 3 3" xfId="2192"/>
    <cellStyle name="%_Revenue Model v2 3_3 YR Inc EQ" xfId="2193"/>
    <cellStyle name="%_Revenue Model v2 3_3 YR Inc EQ 2" xfId="2194"/>
    <cellStyle name="%_Revenue Model v2 3_3 YR Inc EQ 2 2" xfId="2195"/>
    <cellStyle name="%_Revenue Model v2 3_3 YR Inc EQ 3" xfId="2196"/>
    <cellStyle name="%_Revenue Model v2 4" xfId="2197"/>
    <cellStyle name="%_Revenue Model v2 4 2" xfId="2198"/>
    <cellStyle name="%_Revenue Model v2 4 2 2" xfId="2199"/>
    <cellStyle name="%_Revenue Model v2 4 3" xfId="2200"/>
    <cellStyle name="%_Revenue Model v2 5" xfId="2201"/>
    <cellStyle name="%_Revenue Model v2 5 2" xfId="2202"/>
    <cellStyle name="%_Revenue Model v2 5 2 2" xfId="2203"/>
    <cellStyle name="%_Revenue Model v2 5 3" xfId="2204"/>
    <cellStyle name="%_Revenue Model v2 6" xfId="2205"/>
    <cellStyle name="%_Revenue Model v2 6 2" xfId="2206"/>
    <cellStyle name="%_Revenue Model v2 6 2 2" xfId="2207"/>
    <cellStyle name="%_Revenue Model v2 6 3" xfId="2208"/>
    <cellStyle name="%_Revenue Model v2 7" xfId="2209"/>
    <cellStyle name="%_Revenue Model v2 7 2" xfId="2210"/>
    <cellStyle name="%_Revenue Model v2 7 2 2" xfId="2211"/>
    <cellStyle name="%_Revenue Model v2 7 3" xfId="2212"/>
    <cellStyle name="%_Revenue Model v2 8" xfId="2213"/>
    <cellStyle name="%_Revenue Model v2 8 2" xfId="2214"/>
    <cellStyle name="%_Revenue Model v2 8 2 2" xfId="2215"/>
    <cellStyle name="%_Revenue Model v2 8 3" xfId="2216"/>
    <cellStyle name="%_Revenue Model v2 9" xfId="2217"/>
    <cellStyle name="%_Revenue Model v2 9 2" xfId="2218"/>
    <cellStyle name="%_Revenue Model v2_3 YR Inc EQ" xfId="2219"/>
    <cellStyle name="%_Revenue Model v2_3 YR Inc EQ 2" xfId="2220"/>
    <cellStyle name="%_Revenue Model v2_3 YR Inc EQ 2 2" xfId="2221"/>
    <cellStyle name="%_Revenue Model v2_3 YR Inc EQ 3" xfId="2222"/>
    <cellStyle name="%_Sales Costs Analysis2" xfId="2223"/>
    <cellStyle name="%_Sales Costs Analysis2 2" xfId="2224"/>
    <cellStyle name="%_Sales Costs Analysis2 2 2" xfId="2225"/>
    <cellStyle name="%_Sales Costs Analysis2 3" xfId="2226"/>
    <cellStyle name="%_Sales Costs Analysis2_3 YR Inc EQ" xfId="2227"/>
    <cellStyle name="%_Sales Costs Analysis2_3 YR Inc EQ 2" xfId="2228"/>
    <cellStyle name="%_Sales Costs Analysis2_3 YR Inc EQ 2 2" xfId="2229"/>
    <cellStyle name="%_Sales Costs Analysis2_3 YR Inc EQ 3" xfId="2230"/>
    <cellStyle name="%_Sheet1" xfId="2231"/>
    <cellStyle name="%_Sheet8" xfId="2232"/>
    <cellStyle name="%_Stranded Costs" xfId="2233"/>
    <cellStyle name="%_Stranded Costs 2" xfId="2234"/>
    <cellStyle name="%_Stranded Costs 2 2" xfId="2235"/>
    <cellStyle name="%_Stranded Costs 3" xfId="2236"/>
    <cellStyle name="%_Stranded Costs_3 YR Inc EQ" xfId="2237"/>
    <cellStyle name="%_Stranded Costs_3 YR Inc EQ 2" xfId="2238"/>
    <cellStyle name="%_Stranded Costs_3 YR Inc EQ 2 2" xfId="2239"/>
    <cellStyle name="%_Stranded Costs_3 YR Inc EQ 3" xfId="2240"/>
    <cellStyle name="%_TF-TW SLA" xfId="2241"/>
    <cellStyle name="%_TF-TW SLA 2" xfId="2242"/>
    <cellStyle name="%_TF-TW SLA 2 2" xfId="2243"/>
    <cellStyle name="%_TF-TW SLA 3" xfId="2244"/>
    <cellStyle name="%_TF-TW SLA_3 YR Inc EQ" xfId="2245"/>
    <cellStyle name="%_TF-TW SLA_3 YR Inc EQ 2" xfId="2246"/>
    <cellStyle name="%_TF-TW SLA_3 YR Inc EQ 2 2" xfId="2247"/>
    <cellStyle name="%_TF-TW SLA_3 YR Inc EQ 3" xfId="2248"/>
    <cellStyle name="%_vtemp" xfId="2249"/>
    <cellStyle name="%_WACC 06.28.06" xfId="2250"/>
    <cellStyle name="%_WACC 06.28.06 10" xfId="2251"/>
    <cellStyle name="%_WACC 06.28.06 2" xfId="2252"/>
    <cellStyle name="%_WACC 06.28.06 2 2" xfId="2253"/>
    <cellStyle name="%_WACC 06.28.06 2 2 2" xfId="2254"/>
    <cellStyle name="%_WACC 06.28.06 2 3" xfId="2255"/>
    <cellStyle name="%_WACC 06.28.06 2_3 YR Inc EQ" xfId="2256"/>
    <cellStyle name="%_WACC 06.28.06 2_3 YR Inc EQ 2" xfId="2257"/>
    <cellStyle name="%_WACC 06.28.06 2_3 YR Inc EQ 2 2" xfId="2258"/>
    <cellStyle name="%_WACC 06.28.06 2_3 YR Inc EQ 3" xfId="2259"/>
    <cellStyle name="%_WACC 06.28.06 3" xfId="2260"/>
    <cellStyle name="%_WACC 06.28.06 3 2" xfId="2261"/>
    <cellStyle name="%_WACC 06.28.06 3 2 2" xfId="2262"/>
    <cellStyle name="%_WACC 06.28.06 3 3" xfId="2263"/>
    <cellStyle name="%_WACC 06.28.06 3_3 YR Inc EQ" xfId="2264"/>
    <cellStyle name="%_WACC 06.28.06 3_3 YR Inc EQ 2" xfId="2265"/>
    <cellStyle name="%_WACC 06.28.06 3_3 YR Inc EQ 2 2" xfId="2266"/>
    <cellStyle name="%_WACC 06.28.06 3_3 YR Inc EQ 3" xfId="2267"/>
    <cellStyle name="%_WACC 06.28.06 4" xfId="2268"/>
    <cellStyle name="%_WACC 06.28.06 4 2" xfId="2269"/>
    <cellStyle name="%_WACC 06.28.06 4 2 2" xfId="2270"/>
    <cellStyle name="%_WACC 06.28.06 4 3" xfId="2271"/>
    <cellStyle name="%_WACC 06.28.06 5" xfId="2272"/>
    <cellStyle name="%_WACC 06.28.06 5 2" xfId="2273"/>
    <cellStyle name="%_WACC 06.28.06 5 2 2" xfId="2274"/>
    <cellStyle name="%_WACC 06.28.06 5 3" xfId="2275"/>
    <cellStyle name="%_WACC 06.28.06 6" xfId="2276"/>
    <cellStyle name="%_WACC 06.28.06 6 2" xfId="2277"/>
    <cellStyle name="%_WACC 06.28.06 6 2 2" xfId="2278"/>
    <cellStyle name="%_WACC 06.28.06 6 3" xfId="2279"/>
    <cellStyle name="%_WACC 06.28.06 7" xfId="2280"/>
    <cellStyle name="%_WACC 06.28.06 7 2" xfId="2281"/>
    <cellStyle name="%_WACC 06.28.06 7 2 2" xfId="2282"/>
    <cellStyle name="%_WACC 06.28.06 7 3" xfId="2283"/>
    <cellStyle name="%_WACC 06.28.06 8" xfId="2284"/>
    <cellStyle name="%_WACC 06.28.06 8 2" xfId="2285"/>
    <cellStyle name="%_WACC 06.28.06 8 2 2" xfId="2286"/>
    <cellStyle name="%_WACC 06.28.06 8 3" xfId="2287"/>
    <cellStyle name="%_WACC 06.28.06 9" xfId="2288"/>
    <cellStyle name="%_WACC 06.28.06 9 2" xfId="2289"/>
    <cellStyle name="%_WACC 06.28.06_3 YR Inc EQ" xfId="2290"/>
    <cellStyle name="%_WACC 06.28.06_3 YR Inc EQ 2" xfId="2291"/>
    <cellStyle name="%_WACC 06.28.06_3 YR Inc EQ 2 2" xfId="2292"/>
    <cellStyle name="%_WACC 06.28.06_3 YR Inc EQ 3" xfId="2293"/>
    <cellStyle name="%_YTD YTG Rev" xfId="2294"/>
    <cellStyle name="%_YTD YTG Rev 2" xfId="2295"/>
    <cellStyle name="%_YTD YTG Rev 2 2" xfId="2296"/>
    <cellStyle name="%_YTD YTG Rev 3" xfId="2297"/>
    <cellStyle name="%_YTD YTG Rev_3 YR Inc EQ" xfId="2298"/>
    <cellStyle name="%_YTD YTG Rev_3 YR Inc EQ 2" xfId="2299"/>
    <cellStyle name="%_YTD YTG Rev_3 YR Inc EQ 2 2" xfId="2300"/>
    <cellStyle name="%_YTD YTG Rev_3 YR Inc EQ 3" xfId="2301"/>
    <cellStyle name="%2" xfId="2302"/>
    <cellStyle name="%2 10" xfId="2303"/>
    <cellStyle name="%2 2" xfId="2304"/>
    <cellStyle name="%2 2 2" xfId="2305"/>
    <cellStyle name="%2 2 2 2" xfId="2306"/>
    <cellStyle name="%2 2 3" xfId="2307"/>
    <cellStyle name="%2 3" xfId="2308"/>
    <cellStyle name="%2 3 2" xfId="2309"/>
    <cellStyle name="%2 3 2 2" xfId="2310"/>
    <cellStyle name="%2 3 3" xfId="2311"/>
    <cellStyle name="%2 4" xfId="2312"/>
    <cellStyle name="%2 4 2" xfId="2313"/>
    <cellStyle name="%2 4 2 2" xfId="2314"/>
    <cellStyle name="%2 4 3" xfId="2315"/>
    <cellStyle name="%2 5" xfId="2316"/>
    <cellStyle name="%2 5 2" xfId="2317"/>
    <cellStyle name="%2 5 2 2" xfId="2318"/>
    <cellStyle name="%2 5 3" xfId="2319"/>
    <cellStyle name="%2 6" xfId="2320"/>
    <cellStyle name="%2 6 2" xfId="2321"/>
    <cellStyle name="%2 6 2 2" xfId="2322"/>
    <cellStyle name="%2 6 3" xfId="2323"/>
    <cellStyle name="%2 7" xfId="2324"/>
    <cellStyle name="%2 7 2" xfId="2325"/>
    <cellStyle name="%2 7 2 2" xfId="2326"/>
    <cellStyle name="%2 7 3" xfId="2327"/>
    <cellStyle name="%2 8" xfId="2328"/>
    <cellStyle name="%2 8 2" xfId="2329"/>
    <cellStyle name="%2 8 2 2" xfId="2330"/>
    <cellStyle name="%2 8 3" xfId="2331"/>
    <cellStyle name="%2 9" xfId="2332"/>
    <cellStyle name="%2 9 2" xfId="2333"/>
    <cellStyle name="%2_3 YR Inc EQ" xfId="2334"/>
    <cellStyle name="(" xfId="2335"/>
    <cellStyle name="( 10" xfId="2336"/>
    <cellStyle name="( 2" xfId="2337"/>
    <cellStyle name="( 2 2" xfId="2338"/>
    <cellStyle name="( 2 2 2" xfId="2339"/>
    <cellStyle name="( 2 3" xfId="2340"/>
    <cellStyle name="( 3" xfId="2341"/>
    <cellStyle name="( 3 2" xfId="2342"/>
    <cellStyle name="( 3 2 2" xfId="2343"/>
    <cellStyle name="( 3 3" xfId="2344"/>
    <cellStyle name="( 4" xfId="2345"/>
    <cellStyle name="( 4 2" xfId="2346"/>
    <cellStyle name="( 4 2 2" xfId="2347"/>
    <cellStyle name="( 4 3" xfId="2348"/>
    <cellStyle name="( 5" xfId="2349"/>
    <cellStyle name="( 5 2" xfId="2350"/>
    <cellStyle name="( 5 2 2" xfId="2351"/>
    <cellStyle name="( 5 3" xfId="2352"/>
    <cellStyle name="( 6" xfId="2353"/>
    <cellStyle name="( 6 2" xfId="2354"/>
    <cellStyle name="( 6 2 2" xfId="2355"/>
    <cellStyle name="( 6 3" xfId="2356"/>
    <cellStyle name="( 7" xfId="2357"/>
    <cellStyle name="( 7 2" xfId="2358"/>
    <cellStyle name="( 7 2 2" xfId="2359"/>
    <cellStyle name="( 7 3" xfId="2360"/>
    <cellStyle name="( 8" xfId="2361"/>
    <cellStyle name="( 8 2" xfId="2362"/>
    <cellStyle name="( 8 2 2" xfId="2363"/>
    <cellStyle name="( 8 3" xfId="2364"/>
    <cellStyle name="( 9" xfId="2365"/>
    <cellStyle name="( 9 2" xfId="2366"/>
    <cellStyle name="(_2009 Budget for Barclays" xfId="2367"/>
    <cellStyle name="(_2009 Budget for Barclays 2" xfId="2368"/>
    <cellStyle name="(_2009 Budget for Barclays 2 2" xfId="2369"/>
    <cellStyle name="(_2009 Budget for Barclays 3" xfId="2370"/>
    <cellStyle name="(_2009 Budget for Barclays_3 YR Inc EQ" xfId="2371"/>
    <cellStyle name="(_2009 Budget for Barclays_3 YR Inc EQ 2" xfId="2372"/>
    <cellStyle name="(_2009 Budget for Barclays_3 YR Inc EQ 2 2" xfId="2373"/>
    <cellStyle name="(_2009 Budget for Barclays_3 YR Inc EQ 3" xfId="2374"/>
    <cellStyle name="(_2009 Model version 21" xfId="2375"/>
    <cellStyle name="(_2009 Model version 21 10" xfId="2376"/>
    <cellStyle name="(_2009 Model version 21 2" xfId="2377"/>
    <cellStyle name="(_2009 Model version 21 2 2" xfId="2378"/>
    <cellStyle name="(_2009 Model version 21 2 2 2" xfId="2379"/>
    <cellStyle name="(_2009 Model version 21 2 3" xfId="2380"/>
    <cellStyle name="(_2009 Model version 21 2_3 YR Inc EQ" xfId="2381"/>
    <cellStyle name="(_2009 Model version 21 2_3 YR Inc EQ 2" xfId="2382"/>
    <cellStyle name="(_2009 Model version 21 2_3 YR Inc EQ 2 2" xfId="2383"/>
    <cellStyle name="(_2009 Model version 21 2_3 YR Inc EQ 3" xfId="2384"/>
    <cellStyle name="(_2009 Model version 21 2_EQ US Exp" xfId="2385"/>
    <cellStyle name="(_2009 Model version 21 2_EQ US Exp 2" xfId="2386"/>
    <cellStyle name="(_2009 Model version 21 2_EQ US Exp 2 2" xfId="2387"/>
    <cellStyle name="(_2009 Model version 21 2_EQ US Exp 3" xfId="2388"/>
    <cellStyle name="(_2009 Model version 21 2_Int Dealer Fees" xfId="2389"/>
    <cellStyle name="(_2009 Model version 21 2_Int Dealer Fees 2" xfId="2390"/>
    <cellStyle name="(_2009 Model version 21 2_Int Dealer Fees 2 2" xfId="2391"/>
    <cellStyle name="(_2009 Model version 21 2_Int Dealer Fees 3" xfId="2392"/>
    <cellStyle name="(_2009 Model version 21 3" xfId="2393"/>
    <cellStyle name="(_2009 Model version 21 3 2" xfId="2394"/>
    <cellStyle name="(_2009 Model version 21 3 2 2" xfId="2395"/>
    <cellStyle name="(_2009 Model version 21 3 3" xfId="2396"/>
    <cellStyle name="(_2009 Model version 21 3_3 YR Inc EQ" xfId="2397"/>
    <cellStyle name="(_2009 Model version 21 3_3 YR Inc EQ 2" xfId="2398"/>
    <cellStyle name="(_2009 Model version 21 3_3 YR Inc EQ 2 2" xfId="2399"/>
    <cellStyle name="(_2009 Model version 21 3_3 YR Inc EQ 3" xfId="2400"/>
    <cellStyle name="(_2009 Model version 21 3_EQ US Exp" xfId="2401"/>
    <cellStyle name="(_2009 Model version 21 3_EQ US Exp 2" xfId="2402"/>
    <cellStyle name="(_2009 Model version 21 3_EQ US Exp 2 2" xfId="2403"/>
    <cellStyle name="(_2009 Model version 21 3_EQ US Exp 3" xfId="2404"/>
    <cellStyle name="(_2009 Model version 21 3_Int Dealer Fees" xfId="2405"/>
    <cellStyle name="(_2009 Model version 21 3_Int Dealer Fees 2" xfId="2406"/>
    <cellStyle name="(_2009 Model version 21 3_Int Dealer Fees 2 2" xfId="2407"/>
    <cellStyle name="(_2009 Model version 21 3_Int Dealer Fees 3" xfId="2408"/>
    <cellStyle name="(_2009 Model version 21 4" xfId="2409"/>
    <cellStyle name="(_2009 Model version 21 4 2" xfId="2410"/>
    <cellStyle name="(_2009 Model version 21 4 2 2" xfId="2411"/>
    <cellStyle name="(_2009 Model version 21 4 3" xfId="2412"/>
    <cellStyle name="(_2009 Model version 21 5" xfId="2413"/>
    <cellStyle name="(_2009 Model version 21 5 2" xfId="2414"/>
    <cellStyle name="(_2009 Model version 21 5 2 2" xfId="2415"/>
    <cellStyle name="(_2009 Model version 21 5 3" xfId="2416"/>
    <cellStyle name="(_2009 Model version 21 6" xfId="2417"/>
    <cellStyle name="(_2009 Model version 21 6 2" xfId="2418"/>
    <cellStyle name="(_2009 Model version 21 6 2 2" xfId="2419"/>
    <cellStyle name="(_2009 Model version 21 6 2 2 2" xfId="2420"/>
    <cellStyle name="(_2009 Model version 21 6 2 3" xfId="2421"/>
    <cellStyle name="(_2009 Model version 21 6 3" xfId="2422"/>
    <cellStyle name="(_2009 Model version 21 6 3 2" xfId="2423"/>
    <cellStyle name="(_2009 Model version 21 6 4" xfId="2424"/>
    <cellStyle name="(_2009 Model version 21 7" xfId="2425"/>
    <cellStyle name="(_2009 Model version 21 7 2" xfId="2426"/>
    <cellStyle name="(_2009 Model version 21 7 2 2" xfId="2427"/>
    <cellStyle name="(_2009 Model version 21 7 3" xfId="2428"/>
    <cellStyle name="(_2009 Model version 21 8" xfId="2429"/>
    <cellStyle name="(_2009 Model version 21 8 2" xfId="2430"/>
    <cellStyle name="(_2009 Model version 21 8 2 2" xfId="2431"/>
    <cellStyle name="(_2009 Model version 21 8 3" xfId="2432"/>
    <cellStyle name="(_2009 Model version 21 9" xfId="2433"/>
    <cellStyle name="(_2009 Model version 21 9 2" xfId="2434"/>
    <cellStyle name="(_2009 Model version 21_3 YR Inc EQ" xfId="2435"/>
    <cellStyle name="(_2009 Model version 21_3 YR Inc EQ 2" xfId="2436"/>
    <cellStyle name="(_2009 Model version 21_3 YR Inc EQ 2 2" xfId="2437"/>
    <cellStyle name="(_2009 Model version 21_3 YR Inc EQ 3" xfId="2438"/>
    <cellStyle name="(_2009 Model version 21_EQ US Exp" xfId="2439"/>
    <cellStyle name="(_2009 Model version 21_EQ US Exp 2" xfId="2440"/>
    <cellStyle name="(_2009 Model version 21_EQ US Exp 2 2" xfId="2441"/>
    <cellStyle name="(_2009 Model version 21_EQ US Exp 3" xfId="2442"/>
    <cellStyle name="(_2009 Model version 21_IDBE Direct Expenses" xfId="2443"/>
    <cellStyle name="(_2009 Model version 21_IDBE Direct Expenses 2" xfId="2444"/>
    <cellStyle name="(_2009 Model version 21_IDBE Direct Expenses 2 2" xfId="2445"/>
    <cellStyle name="(_2009 Model version 21_IDBE Direct Expenses 3" xfId="2446"/>
    <cellStyle name="(_2009 Model version 21_IDBE Direct Tech" xfId="2447"/>
    <cellStyle name="(_2009 Model version 21_IDBE Direct Tech 2" xfId="2448"/>
    <cellStyle name="(_2009 Model version 21_IDBE Direct Tech 2 2" xfId="2449"/>
    <cellStyle name="(_2009 Model version 21_IDBE Direct Tech 3" xfId="2450"/>
    <cellStyle name="(_2009 Model version 21_IDBE Expenses" xfId="2451"/>
    <cellStyle name="(_2009 Model version 21_IDBE Expenses 2" xfId="2452"/>
    <cellStyle name="(_2009 Model version 21_IDBE Expenses 2 2" xfId="2453"/>
    <cellStyle name="(_2009 Model version 21_IDBE Expenses 3" xfId="2454"/>
    <cellStyle name="(_2009 Model version 21_Int Dealer Fees" xfId="2455"/>
    <cellStyle name="(_2009 Model version 21_Int Dealer Fees 2" xfId="2456"/>
    <cellStyle name="(_2009 Model version 21_Int Dealer Fees 2 2" xfId="2457"/>
    <cellStyle name="(_2009 Model version 21_Int Dealer Fees 3" xfId="2458"/>
    <cellStyle name="(_3 YR Inc EQ" xfId="2459"/>
    <cellStyle name="(_3 YR Inc EQ 2" xfId="2460"/>
    <cellStyle name="(_3 YR Inc EQ 2 2" xfId="2461"/>
    <cellStyle name="(_3 YR Inc EQ 3" xfId="2462"/>
    <cellStyle name="(_Allocations" xfId="2463"/>
    <cellStyle name="(_contemp" xfId="2464"/>
    <cellStyle name="(_Details from Reporting pack" xfId="2465"/>
    <cellStyle name="(_Details from Reporting pack 2" xfId="2466"/>
    <cellStyle name="(_Details from Reporting pack 2 2" xfId="2467"/>
    <cellStyle name="(_Details from Reporting pack 3" xfId="2468"/>
    <cellStyle name="(_Eq As P&amp;L" xfId="2469"/>
    <cellStyle name="(_Eq As P&amp;L 2" xfId="2470"/>
    <cellStyle name="(_Eq As P&amp;L 2 2" xfId="2471"/>
    <cellStyle name="(_Eq As P&amp;L 3" xfId="2472"/>
    <cellStyle name="(_EQ US Exp" xfId="2473"/>
    <cellStyle name="(_EQ US Exp 2" xfId="2474"/>
    <cellStyle name="(_EQ US Exp 2 2" xfId="2475"/>
    <cellStyle name="(_EQ US Exp 3" xfId="2476"/>
    <cellStyle name="(_etemp" xfId="2477"/>
    <cellStyle name="(_HFCO2011IDBV1099Exp11" xfId="2478"/>
    <cellStyle name="(_IDB Consol P&amp;L" xfId="2479"/>
    <cellStyle name="(_IDBCon" xfId="2480"/>
    <cellStyle name="(_IDBE" xfId="2481"/>
    <cellStyle name="(_IDBE Direct Expenses" xfId="2482"/>
    <cellStyle name="(_IDBE Direct Expenses 2" xfId="2483"/>
    <cellStyle name="(_IDBE Direct Expenses 2 2" xfId="2484"/>
    <cellStyle name="(_IDBE Direct Expenses 3" xfId="2485"/>
    <cellStyle name="(_IDBE Direct Tech" xfId="2486"/>
    <cellStyle name="(_IDBE Direct Tech 2" xfId="2487"/>
    <cellStyle name="(_IDBE Direct Tech 2 2" xfId="2488"/>
    <cellStyle name="(_IDBE Direct Tech 3" xfId="2489"/>
    <cellStyle name="(_IDBE Expenses" xfId="2490"/>
    <cellStyle name="(_IDBE Expenses 2" xfId="2491"/>
    <cellStyle name="(_IDBE Expenses 2 2" xfId="2492"/>
    <cellStyle name="(_IDBE Expenses 3" xfId="2493"/>
    <cellStyle name="(_IDBE_1" xfId="2494"/>
    <cellStyle name="(_IDBV" xfId="2495"/>
    <cellStyle name="(_IDBV_1" xfId="2496"/>
    <cellStyle name="(_Int Dealer Fees" xfId="2497"/>
    <cellStyle name="(_Int Dealer Fees 2" xfId="2498"/>
    <cellStyle name="(_Int Dealer Fees 2 2" xfId="2499"/>
    <cellStyle name="(_Int Dealer Fees 3" xfId="2500"/>
    <cellStyle name="(_NewMarkets P&amp;L (Mgmt)" xfId="2501"/>
    <cellStyle name="(_NewMarkets P&amp;L (Mgmt) 2" xfId="2502"/>
    <cellStyle name="(_NewMarkets P&amp;L (Mgmt) 2 2" xfId="2503"/>
    <cellStyle name="(_NewMarkets P&amp;L (Mgmt) 3" xfId="2504"/>
    <cellStyle name="(_NewMarkets P&amp;L (Mgmt)_3 YR Inc EQ" xfId="2505"/>
    <cellStyle name="(_NewMarkets P&amp;L (Mgmt)_3 YR Inc EQ 2" xfId="2506"/>
    <cellStyle name="(_NewMarkets P&amp;L (Mgmt)_3 YR Inc EQ 2 2" xfId="2507"/>
    <cellStyle name="(_NewMarkets P&amp;L (Mgmt)_3 YR Inc EQ 3" xfId="2508"/>
    <cellStyle name="(_OriginalBudget" xfId="2509"/>
    <cellStyle name="(_OriginalBudget-E" xfId="2510"/>
    <cellStyle name="(_Sheet1" xfId="2511"/>
    <cellStyle name="(_Sheet8" xfId="2512"/>
    <cellStyle name="(_vtemp" xfId="2513"/>
    <cellStyle name="(_YTD YTG Rev" xfId="2514"/>
    <cellStyle name="(_YTD YTG Rev 2" xfId="2515"/>
    <cellStyle name="(_YTD YTG Rev 2 2" xfId="2516"/>
    <cellStyle name="(_YTD YTG Rev 3" xfId="2517"/>
    <cellStyle name="(_YTD YTG Rev_3 YR Inc EQ" xfId="2518"/>
    <cellStyle name="(_YTD YTG Rev_3 YR Inc EQ 2" xfId="2519"/>
    <cellStyle name="(_YTD YTG Rev_3 YR Inc EQ 2 2" xfId="2520"/>
    <cellStyle name="(_YTD YTG Rev_3 YR Inc EQ 3" xfId="2521"/>
    <cellStyle name="(_YTD YTG Rev_Allocations" xfId="2522"/>
    <cellStyle name="(_YTD YTG Rev_contemp" xfId="2523"/>
    <cellStyle name="(_YTD YTG Rev_etemp" xfId="2524"/>
    <cellStyle name="(_YTD YTG Rev_HFCO2011IDBV1099Exp11" xfId="2525"/>
    <cellStyle name="(_YTD YTG Rev_IDB Consol P&amp;L" xfId="2526"/>
    <cellStyle name="(_YTD YTG Rev_IDBCon" xfId="2527"/>
    <cellStyle name="(_YTD YTG Rev_IDBE" xfId="2528"/>
    <cellStyle name="(_YTD YTG Rev_IDBE_1" xfId="2529"/>
    <cellStyle name="(_YTD YTG Rev_IDBV" xfId="2530"/>
    <cellStyle name="(_YTD YTG Rev_IDBV_1" xfId="2531"/>
    <cellStyle name="(_YTD YTG Rev_Int Dealer Fees" xfId="2532"/>
    <cellStyle name="(_YTD YTG Rev_Int Dealer Fees 2" xfId="2533"/>
    <cellStyle name="(_YTD YTG Rev_Int Dealer Fees 2 2" xfId="2534"/>
    <cellStyle name="(_YTD YTG Rev_Int Dealer Fees 3" xfId="2535"/>
    <cellStyle name="(_YTD YTG Rev_OriginalBudget" xfId="2536"/>
    <cellStyle name="(_YTD YTG Rev_OriginalBudget-E" xfId="2537"/>
    <cellStyle name="(_YTD YTG Rev_Sheet1" xfId="2538"/>
    <cellStyle name="(_YTD YTG Rev_Sheet8" xfId="2539"/>
    <cellStyle name="(_YTD YTG Rev_vtemp" xfId="2540"/>
    <cellStyle name="******************************************" xfId="2541"/>
    <cellStyle name="****************************************** 10" xfId="2542"/>
    <cellStyle name="****************************************** 2" xfId="2543"/>
    <cellStyle name="****************************************** 2 2" xfId="2544"/>
    <cellStyle name="****************************************** 2 2 2" xfId="2545"/>
    <cellStyle name="****************************************** 2 3" xfId="2546"/>
    <cellStyle name="****************************************** 3" xfId="2547"/>
    <cellStyle name="****************************************** 3 2" xfId="2548"/>
    <cellStyle name="****************************************** 3 2 2" xfId="2549"/>
    <cellStyle name="****************************************** 3 3" xfId="2550"/>
    <cellStyle name="****************************************** 4" xfId="2551"/>
    <cellStyle name="****************************************** 4 2" xfId="2552"/>
    <cellStyle name="****************************************** 4 2 2" xfId="2553"/>
    <cellStyle name="****************************************** 4 3" xfId="2554"/>
    <cellStyle name="****************************************** 5" xfId="2555"/>
    <cellStyle name="****************************************** 5 2" xfId="2556"/>
    <cellStyle name="****************************************** 5 2 2" xfId="2557"/>
    <cellStyle name="****************************************** 5 3" xfId="2558"/>
    <cellStyle name="****************************************** 6" xfId="2559"/>
    <cellStyle name="****************************************** 6 2" xfId="2560"/>
    <cellStyle name="****************************************** 6 2 2" xfId="2561"/>
    <cellStyle name="****************************************** 6 2 2 2" xfId="2562"/>
    <cellStyle name="****************************************** 6 2 3" xfId="2563"/>
    <cellStyle name="****************************************** 6 3" xfId="2564"/>
    <cellStyle name="****************************************** 6 3 2" xfId="2565"/>
    <cellStyle name="****************************************** 6 4" xfId="2566"/>
    <cellStyle name="****************************************** 7" xfId="2567"/>
    <cellStyle name="****************************************** 7 2" xfId="2568"/>
    <cellStyle name="****************************************** 7 2 2" xfId="2569"/>
    <cellStyle name="****************************************** 7 2 2 2" xfId="2570"/>
    <cellStyle name="****************************************** 7 2 3" xfId="2571"/>
    <cellStyle name="****************************************** 7 3" xfId="2572"/>
    <cellStyle name="****************************************** 7 3 2" xfId="2573"/>
    <cellStyle name="****************************************** 7 4" xfId="2574"/>
    <cellStyle name="****************************************** 8" xfId="2575"/>
    <cellStyle name="****************************************** 8 2" xfId="2576"/>
    <cellStyle name="****************************************** 8 2 2" xfId="2577"/>
    <cellStyle name="****************************************** 8 3" xfId="2578"/>
    <cellStyle name="****************************************** 9" xfId="2579"/>
    <cellStyle name="****************************************** 9 2" xfId="2580"/>
    <cellStyle name="******************************************_3 YR Inc EQ" xfId="2581"/>
    <cellStyle name="." xfId="2582"/>
    <cellStyle name=". 10" xfId="2583"/>
    <cellStyle name=". 10 2" xfId="2584"/>
    <cellStyle name=". 11" xfId="2585"/>
    <cellStyle name=". 2" xfId="2586"/>
    <cellStyle name=". 2 2" xfId="2587"/>
    <cellStyle name=". 2 2 2" xfId="2588"/>
    <cellStyle name=". 2 2 2 2" xfId="2589"/>
    <cellStyle name=". 2 2 3" xfId="2590"/>
    <cellStyle name=". 2 3" xfId="2591"/>
    <cellStyle name=". 2 3 2" xfId="2592"/>
    <cellStyle name=". 2 4" xfId="2593"/>
    <cellStyle name=". 3" xfId="2594"/>
    <cellStyle name=". 3 2" xfId="2595"/>
    <cellStyle name=". 3 2 2" xfId="2596"/>
    <cellStyle name=". 3 2 2 2" xfId="2597"/>
    <cellStyle name=". 3 2 3" xfId="2598"/>
    <cellStyle name=". 3 3" xfId="2599"/>
    <cellStyle name=". 3 3 2" xfId="2600"/>
    <cellStyle name=". 3 4" xfId="2601"/>
    <cellStyle name=". 4" xfId="2602"/>
    <cellStyle name=". 4 2" xfId="2603"/>
    <cellStyle name=". 4 2 2" xfId="2604"/>
    <cellStyle name=". 4 3" xfId="2605"/>
    <cellStyle name=". 5" xfId="2606"/>
    <cellStyle name=". 5 2" xfId="2607"/>
    <cellStyle name=". 5 2 2" xfId="2608"/>
    <cellStyle name=". 5 3" xfId="2609"/>
    <cellStyle name=". 6" xfId="2610"/>
    <cellStyle name=". 6 2" xfId="2611"/>
    <cellStyle name=". 6 2 2" xfId="2612"/>
    <cellStyle name=". 6 3" xfId="2613"/>
    <cellStyle name=". 7" xfId="2614"/>
    <cellStyle name=". 7 2" xfId="2615"/>
    <cellStyle name=". 7 2 2" xfId="2616"/>
    <cellStyle name=". 7 3" xfId="2617"/>
    <cellStyle name=". 8" xfId="2618"/>
    <cellStyle name=". 8 2" xfId="2619"/>
    <cellStyle name=". 8 2 2" xfId="2620"/>
    <cellStyle name=". 8 3" xfId="2621"/>
    <cellStyle name=". 9" xfId="2622"/>
    <cellStyle name=". 9 2" xfId="2623"/>
    <cellStyle name=". 9 2 2" xfId="2624"/>
    <cellStyle name=". 9 3" xfId="2625"/>
    <cellStyle name="..1" xfId="2626"/>
    <cellStyle name="..1 10" xfId="2627"/>
    <cellStyle name="..1 2" xfId="2628"/>
    <cellStyle name="..1 2 2" xfId="2629"/>
    <cellStyle name="..1 2 2 2" xfId="2630"/>
    <cellStyle name="..1 2 3" xfId="2631"/>
    <cellStyle name="..1 3" xfId="2632"/>
    <cellStyle name="..1 3 2" xfId="2633"/>
    <cellStyle name="..1 3 2 2" xfId="2634"/>
    <cellStyle name="..1 3 3" xfId="2635"/>
    <cellStyle name="..1 4" xfId="2636"/>
    <cellStyle name="..1 4 2" xfId="2637"/>
    <cellStyle name="..1 4 2 2" xfId="2638"/>
    <cellStyle name="..1 4 3" xfId="2639"/>
    <cellStyle name="..1 5" xfId="2640"/>
    <cellStyle name="..1 5 2" xfId="2641"/>
    <cellStyle name="..1 5 2 2" xfId="2642"/>
    <cellStyle name="..1 5 3" xfId="2643"/>
    <cellStyle name="..1 6" xfId="2644"/>
    <cellStyle name="..1 6 2" xfId="2645"/>
    <cellStyle name="..1 6 2 2" xfId="2646"/>
    <cellStyle name="..1 6 3" xfId="2647"/>
    <cellStyle name="..1 7" xfId="2648"/>
    <cellStyle name="..1 7 2" xfId="2649"/>
    <cellStyle name="..1 7 2 2" xfId="2650"/>
    <cellStyle name="..1 7 3" xfId="2651"/>
    <cellStyle name="..1 8" xfId="2652"/>
    <cellStyle name="..1 8 2" xfId="2653"/>
    <cellStyle name="..1 8 2 2" xfId="2654"/>
    <cellStyle name="..1 8 3" xfId="2655"/>
    <cellStyle name="..1 9" xfId="2656"/>
    <cellStyle name="..1 9 2" xfId="2657"/>
    <cellStyle name="..1_3 YR Inc EQ" xfId="2658"/>
    <cellStyle name="._3 YR Inc EQ" xfId="2659"/>
    <cellStyle name="._3 YR Inc EQ 2" xfId="2660"/>
    <cellStyle name="._3 YR Inc EQ 2 2" xfId="2661"/>
    <cellStyle name="._3 YR Inc EQ 2 2 2" xfId="2662"/>
    <cellStyle name="._3 YR Inc EQ 2 3" xfId="2663"/>
    <cellStyle name="._3 YR Inc EQ 3" xfId="2664"/>
    <cellStyle name="._3 YR Inc EQ 3 2" xfId="2665"/>
    <cellStyle name="._3 YR Inc EQ 4" xfId="2666"/>
    <cellStyle name=".0" xfId="2667"/>
    <cellStyle name=".0 10" xfId="2668"/>
    <cellStyle name=".0 2" xfId="2669"/>
    <cellStyle name=".0 2 2" xfId="2670"/>
    <cellStyle name=".0 2 2 2" xfId="2671"/>
    <cellStyle name=".0 2 3" xfId="2672"/>
    <cellStyle name=".0 3" xfId="2673"/>
    <cellStyle name=".0 3 2" xfId="2674"/>
    <cellStyle name=".0 3 2 2" xfId="2675"/>
    <cellStyle name=".0 3 3" xfId="2676"/>
    <cellStyle name=".0 4" xfId="2677"/>
    <cellStyle name=".0 4 2" xfId="2678"/>
    <cellStyle name=".0 4 2 2" xfId="2679"/>
    <cellStyle name=".0 4 3" xfId="2680"/>
    <cellStyle name=".0 5" xfId="2681"/>
    <cellStyle name=".0 5 2" xfId="2682"/>
    <cellStyle name=".0 5 2 2" xfId="2683"/>
    <cellStyle name=".0 5 3" xfId="2684"/>
    <cellStyle name=".0 6" xfId="2685"/>
    <cellStyle name=".0 6 2" xfId="2686"/>
    <cellStyle name=".0 6 2 2" xfId="2687"/>
    <cellStyle name=".0 6 3" xfId="2688"/>
    <cellStyle name=".0 7" xfId="2689"/>
    <cellStyle name=".0 7 2" xfId="2690"/>
    <cellStyle name=".0 7 2 2" xfId="2691"/>
    <cellStyle name=".0 7 3" xfId="2692"/>
    <cellStyle name=".0 8" xfId="2693"/>
    <cellStyle name=".0 8 2" xfId="2694"/>
    <cellStyle name=".0 8 2 2" xfId="2695"/>
    <cellStyle name=".0 8 3" xfId="2696"/>
    <cellStyle name=".0 9" xfId="2697"/>
    <cellStyle name=".0 9 2" xfId="2698"/>
    <cellStyle name=".0\" xfId="2699"/>
    <cellStyle name=".0\ 10" xfId="2700"/>
    <cellStyle name=".0\ 10 2" xfId="2701"/>
    <cellStyle name=".0\ 10 2 2" xfId="2702"/>
    <cellStyle name=".0\ 10 2 2 2" xfId="2703"/>
    <cellStyle name=".0\ 10 2 3" xfId="2704"/>
    <cellStyle name=".0\ 10 3" xfId="2705"/>
    <cellStyle name=".0\ 10 3 2" xfId="2706"/>
    <cellStyle name=".0\ 10 3 2 2" xfId="2707"/>
    <cellStyle name=".0\ 10 3 3" xfId="2708"/>
    <cellStyle name=".0\ 10 4" xfId="2709"/>
    <cellStyle name=".0\ 10 4 2" xfId="2710"/>
    <cellStyle name=".0\ 10 5" xfId="2711"/>
    <cellStyle name=".0\ 11" xfId="2712"/>
    <cellStyle name=".0\ 11 2" xfId="2713"/>
    <cellStyle name=".0\ 11 2 2" xfId="2714"/>
    <cellStyle name=".0\ 11 2 2 2" xfId="2715"/>
    <cellStyle name=".0\ 11 2 3" xfId="2716"/>
    <cellStyle name=".0\ 11 3" xfId="2717"/>
    <cellStyle name=".0\ 11 3 2" xfId="2718"/>
    <cellStyle name=".0\ 11 3 2 2" xfId="2719"/>
    <cellStyle name=".0\ 11 3 3" xfId="2720"/>
    <cellStyle name=".0\ 11 4" xfId="2721"/>
    <cellStyle name=".0\ 11 4 2" xfId="2722"/>
    <cellStyle name=".0\ 11 5" xfId="2723"/>
    <cellStyle name=".0\ 12" xfId="2724"/>
    <cellStyle name=".0\ 12 2" xfId="2725"/>
    <cellStyle name=".0\ 12 2 2" xfId="2726"/>
    <cellStyle name=".0\ 12 2 2 2" xfId="2727"/>
    <cellStyle name=".0\ 12 2 3" xfId="2728"/>
    <cellStyle name=".0\ 12 3" xfId="2729"/>
    <cellStyle name=".0\ 12 3 2" xfId="2730"/>
    <cellStyle name=".0\ 12 3 2 2" xfId="2731"/>
    <cellStyle name=".0\ 12 3 3" xfId="2732"/>
    <cellStyle name=".0\ 12 4" xfId="2733"/>
    <cellStyle name=".0\ 12 4 2" xfId="2734"/>
    <cellStyle name=".0\ 12 5" xfId="2735"/>
    <cellStyle name=".0\ 13" xfId="2736"/>
    <cellStyle name=".0\ 13 2" xfId="2737"/>
    <cellStyle name=".0\ 13 2 2" xfId="2738"/>
    <cellStyle name=".0\ 13 2 2 2" xfId="2739"/>
    <cellStyle name=".0\ 13 2 3" xfId="2740"/>
    <cellStyle name=".0\ 13 3" xfId="2741"/>
    <cellStyle name=".0\ 13 3 2" xfId="2742"/>
    <cellStyle name=".0\ 13 3 2 2" xfId="2743"/>
    <cellStyle name=".0\ 13 3 3" xfId="2744"/>
    <cellStyle name=".0\ 13 4" xfId="2745"/>
    <cellStyle name=".0\ 13 4 2" xfId="2746"/>
    <cellStyle name=".0\ 13 5" xfId="2747"/>
    <cellStyle name=".0\ 14" xfId="2748"/>
    <cellStyle name=".0\ 14 2" xfId="2749"/>
    <cellStyle name=".0\ 14 2 2" xfId="2750"/>
    <cellStyle name=".0\ 14 2 2 2" xfId="2751"/>
    <cellStyle name=".0\ 14 2 3" xfId="2752"/>
    <cellStyle name=".0\ 14 3" xfId="2753"/>
    <cellStyle name=".0\ 14 3 2" xfId="2754"/>
    <cellStyle name=".0\ 14 3 2 2" xfId="2755"/>
    <cellStyle name=".0\ 14 3 3" xfId="2756"/>
    <cellStyle name=".0\ 14 4" xfId="2757"/>
    <cellStyle name=".0\ 14 4 2" xfId="2758"/>
    <cellStyle name=".0\ 14 5" xfId="2759"/>
    <cellStyle name=".0\ 15" xfId="2760"/>
    <cellStyle name=".0\ 15 2" xfId="2761"/>
    <cellStyle name=".0\ 15 2 2" xfId="2762"/>
    <cellStyle name=".0\ 15 2 2 2" xfId="2763"/>
    <cellStyle name=".0\ 15 2 3" xfId="2764"/>
    <cellStyle name=".0\ 15 3" xfId="2765"/>
    <cellStyle name=".0\ 15 3 2" xfId="2766"/>
    <cellStyle name=".0\ 15 3 2 2" xfId="2767"/>
    <cellStyle name=".0\ 15 3 3" xfId="2768"/>
    <cellStyle name=".0\ 15 4" xfId="2769"/>
    <cellStyle name=".0\ 15 4 2" xfId="2770"/>
    <cellStyle name=".0\ 15 5" xfId="2771"/>
    <cellStyle name=".0\ 16" xfId="2772"/>
    <cellStyle name=".0\ 16 2" xfId="2773"/>
    <cellStyle name=".0\ 16 2 2" xfId="2774"/>
    <cellStyle name=".0\ 16 3" xfId="2775"/>
    <cellStyle name=".0\ 17" xfId="2776"/>
    <cellStyle name=".0\ 17 2" xfId="2777"/>
    <cellStyle name=".0\ 18" xfId="2778"/>
    <cellStyle name=".0\ 2" xfId="2779"/>
    <cellStyle name=".0\ 2 10" xfId="2780"/>
    <cellStyle name=".0\ 2 10 2" xfId="2781"/>
    <cellStyle name=".0\ 2 10 2 2" xfId="2782"/>
    <cellStyle name=".0\ 2 10 2 2 2" xfId="2783"/>
    <cellStyle name=".0\ 2 10 2 3" xfId="2784"/>
    <cellStyle name=".0\ 2 10 3" xfId="2785"/>
    <cellStyle name=".0\ 2 10 3 2" xfId="2786"/>
    <cellStyle name=".0\ 2 10 3 2 2" xfId="2787"/>
    <cellStyle name=".0\ 2 10 3 3" xfId="2788"/>
    <cellStyle name=".0\ 2 10 4" xfId="2789"/>
    <cellStyle name=".0\ 2 10 4 2" xfId="2790"/>
    <cellStyle name=".0\ 2 10 5" xfId="2791"/>
    <cellStyle name=".0\ 2 11" xfId="2792"/>
    <cellStyle name=".0\ 2 11 2" xfId="2793"/>
    <cellStyle name=".0\ 2 11 2 2" xfId="2794"/>
    <cellStyle name=".0\ 2 11 2 2 2" xfId="2795"/>
    <cellStyle name=".0\ 2 11 2 3" xfId="2796"/>
    <cellStyle name=".0\ 2 11 3" xfId="2797"/>
    <cellStyle name=".0\ 2 11 3 2" xfId="2798"/>
    <cellStyle name=".0\ 2 11 3 2 2" xfId="2799"/>
    <cellStyle name=".0\ 2 11 3 3" xfId="2800"/>
    <cellStyle name=".0\ 2 11 4" xfId="2801"/>
    <cellStyle name=".0\ 2 11 4 2" xfId="2802"/>
    <cellStyle name=".0\ 2 11 5" xfId="2803"/>
    <cellStyle name=".0\ 2 12" xfId="2804"/>
    <cellStyle name=".0\ 2 12 2" xfId="2805"/>
    <cellStyle name=".0\ 2 12 2 2" xfId="2806"/>
    <cellStyle name=".0\ 2 12 2 2 2" xfId="2807"/>
    <cellStyle name=".0\ 2 12 2 3" xfId="2808"/>
    <cellStyle name=".0\ 2 12 3" xfId="2809"/>
    <cellStyle name=".0\ 2 12 3 2" xfId="2810"/>
    <cellStyle name=".0\ 2 12 3 2 2" xfId="2811"/>
    <cellStyle name=".0\ 2 12 3 3" xfId="2812"/>
    <cellStyle name=".0\ 2 12 4" xfId="2813"/>
    <cellStyle name=".0\ 2 12 4 2" xfId="2814"/>
    <cellStyle name=".0\ 2 12 5" xfId="2815"/>
    <cellStyle name=".0\ 2 13" xfId="2816"/>
    <cellStyle name=".0\ 2 13 2" xfId="2817"/>
    <cellStyle name=".0\ 2 13 2 2" xfId="2818"/>
    <cellStyle name=".0\ 2 13 2 2 2" xfId="2819"/>
    <cellStyle name=".0\ 2 13 2 3" xfId="2820"/>
    <cellStyle name=".0\ 2 13 3" xfId="2821"/>
    <cellStyle name=".0\ 2 13 3 2" xfId="2822"/>
    <cellStyle name=".0\ 2 13 3 2 2" xfId="2823"/>
    <cellStyle name=".0\ 2 13 3 3" xfId="2824"/>
    <cellStyle name=".0\ 2 13 4" xfId="2825"/>
    <cellStyle name=".0\ 2 13 4 2" xfId="2826"/>
    <cellStyle name=".0\ 2 13 5" xfId="2827"/>
    <cellStyle name=".0\ 2 14" xfId="2828"/>
    <cellStyle name=".0\ 2 14 2" xfId="2829"/>
    <cellStyle name=".0\ 2 14 2 2" xfId="2830"/>
    <cellStyle name=".0\ 2 14 3" xfId="2831"/>
    <cellStyle name=".0\ 2 15" xfId="2832"/>
    <cellStyle name=".0\ 2 15 2" xfId="2833"/>
    <cellStyle name=".0\ 2 16" xfId="2834"/>
    <cellStyle name=".0\ 2 2" xfId="2835"/>
    <cellStyle name=".0\ 2 2 2" xfId="2836"/>
    <cellStyle name=".0\ 2 2 2 2" xfId="2837"/>
    <cellStyle name=".0\ 2 2 2 2 2" xfId="2838"/>
    <cellStyle name=".0\ 2 2 2 3" xfId="2839"/>
    <cellStyle name=".0\ 2 2 3" xfId="2840"/>
    <cellStyle name=".0\ 2 2 3 2" xfId="2841"/>
    <cellStyle name=".0\ 2 2 3 2 2" xfId="2842"/>
    <cellStyle name=".0\ 2 2 3 3" xfId="2843"/>
    <cellStyle name=".0\ 2 2 4" xfId="2844"/>
    <cellStyle name=".0\ 2 2 4 2" xfId="2845"/>
    <cellStyle name=".0\ 2 2 5" xfId="2846"/>
    <cellStyle name=".0\ 2 3" xfId="2847"/>
    <cellStyle name=".0\ 2 3 2" xfId="2848"/>
    <cellStyle name=".0\ 2 3 2 2" xfId="2849"/>
    <cellStyle name=".0\ 2 3 2 2 2" xfId="2850"/>
    <cellStyle name=".0\ 2 3 2 3" xfId="2851"/>
    <cellStyle name=".0\ 2 3 3" xfId="2852"/>
    <cellStyle name=".0\ 2 3 3 2" xfId="2853"/>
    <cellStyle name=".0\ 2 3 3 2 2" xfId="2854"/>
    <cellStyle name=".0\ 2 3 3 3" xfId="2855"/>
    <cellStyle name=".0\ 2 3 4" xfId="2856"/>
    <cellStyle name=".0\ 2 3 4 2" xfId="2857"/>
    <cellStyle name=".0\ 2 3 5" xfId="2858"/>
    <cellStyle name=".0\ 2 4" xfId="2859"/>
    <cellStyle name=".0\ 2 4 2" xfId="2860"/>
    <cellStyle name=".0\ 2 4 2 2" xfId="2861"/>
    <cellStyle name=".0\ 2 4 2 2 2" xfId="2862"/>
    <cellStyle name=".0\ 2 4 2 3" xfId="2863"/>
    <cellStyle name=".0\ 2 4 3" xfId="2864"/>
    <cellStyle name=".0\ 2 4 3 2" xfId="2865"/>
    <cellStyle name=".0\ 2 4 3 2 2" xfId="2866"/>
    <cellStyle name=".0\ 2 4 3 3" xfId="2867"/>
    <cellStyle name=".0\ 2 4 4" xfId="2868"/>
    <cellStyle name=".0\ 2 4 4 2" xfId="2869"/>
    <cellStyle name=".0\ 2 4 5" xfId="2870"/>
    <cellStyle name=".0\ 2 5" xfId="2871"/>
    <cellStyle name=".0\ 2 5 2" xfId="2872"/>
    <cellStyle name=".0\ 2 5 2 2" xfId="2873"/>
    <cellStyle name=".0\ 2 5 2 2 2" xfId="2874"/>
    <cellStyle name=".0\ 2 5 2 3" xfId="2875"/>
    <cellStyle name=".0\ 2 5 3" xfId="2876"/>
    <cellStyle name=".0\ 2 5 3 2" xfId="2877"/>
    <cellStyle name=".0\ 2 5 3 2 2" xfId="2878"/>
    <cellStyle name=".0\ 2 5 3 3" xfId="2879"/>
    <cellStyle name=".0\ 2 5 4" xfId="2880"/>
    <cellStyle name=".0\ 2 5 4 2" xfId="2881"/>
    <cellStyle name=".0\ 2 5 5" xfId="2882"/>
    <cellStyle name=".0\ 2 6" xfId="2883"/>
    <cellStyle name=".0\ 2 6 2" xfId="2884"/>
    <cellStyle name=".0\ 2 6 2 2" xfId="2885"/>
    <cellStyle name=".0\ 2 6 2 2 2" xfId="2886"/>
    <cellStyle name=".0\ 2 6 2 3" xfId="2887"/>
    <cellStyle name=".0\ 2 6 3" xfId="2888"/>
    <cellStyle name=".0\ 2 6 3 2" xfId="2889"/>
    <cellStyle name=".0\ 2 6 3 2 2" xfId="2890"/>
    <cellStyle name=".0\ 2 6 3 3" xfId="2891"/>
    <cellStyle name=".0\ 2 6 4" xfId="2892"/>
    <cellStyle name=".0\ 2 6 4 2" xfId="2893"/>
    <cellStyle name=".0\ 2 6 5" xfId="2894"/>
    <cellStyle name=".0\ 2 7" xfId="2895"/>
    <cellStyle name=".0\ 2 7 2" xfId="2896"/>
    <cellStyle name=".0\ 2 7 2 2" xfId="2897"/>
    <cellStyle name=".0\ 2 7 2 2 2" xfId="2898"/>
    <cellStyle name=".0\ 2 7 2 3" xfId="2899"/>
    <cellStyle name=".0\ 2 7 3" xfId="2900"/>
    <cellStyle name=".0\ 2 7 3 2" xfId="2901"/>
    <cellStyle name=".0\ 2 7 3 2 2" xfId="2902"/>
    <cellStyle name=".0\ 2 7 3 3" xfId="2903"/>
    <cellStyle name=".0\ 2 7 4" xfId="2904"/>
    <cellStyle name=".0\ 2 7 4 2" xfId="2905"/>
    <cellStyle name=".0\ 2 7 5" xfId="2906"/>
    <cellStyle name=".0\ 2 8" xfId="2907"/>
    <cellStyle name=".0\ 2 8 2" xfId="2908"/>
    <cellStyle name=".0\ 2 8 2 2" xfId="2909"/>
    <cellStyle name=".0\ 2 8 2 2 2" xfId="2910"/>
    <cellStyle name=".0\ 2 8 2 3" xfId="2911"/>
    <cellStyle name=".0\ 2 8 3" xfId="2912"/>
    <cellStyle name=".0\ 2 8 3 2" xfId="2913"/>
    <cellStyle name=".0\ 2 8 3 2 2" xfId="2914"/>
    <cellStyle name=".0\ 2 8 3 3" xfId="2915"/>
    <cellStyle name=".0\ 2 8 4" xfId="2916"/>
    <cellStyle name=".0\ 2 8 4 2" xfId="2917"/>
    <cellStyle name=".0\ 2 8 5" xfId="2918"/>
    <cellStyle name=".0\ 2 9" xfId="2919"/>
    <cellStyle name=".0\ 2 9 2" xfId="2920"/>
    <cellStyle name=".0\ 2 9 2 2" xfId="2921"/>
    <cellStyle name=".0\ 2 9 2 2 2" xfId="2922"/>
    <cellStyle name=".0\ 2 9 2 3" xfId="2923"/>
    <cellStyle name=".0\ 2 9 3" xfId="2924"/>
    <cellStyle name=".0\ 2 9 3 2" xfId="2925"/>
    <cellStyle name=".0\ 2 9 3 2 2" xfId="2926"/>
    <cellStyle name=".0\ 2 9 3 3" xfId="2927"/>
    <cellStyle name=".0\ 2 9 4" xfId="2928"/>
    <cellStyle name=".0\ 2 9 4 2" xfId="2929"/>
    <cellStyle name=".0\ 2 9 5" xfId="2930"/>
    <cellStyle name=".0\ 2_3 YR Inc EQ" xfId="2931"/>
    <cellStyle name=".0\ 3" xfId="2932"/>
    <cellStyle name=".0\ 3 10" xfId="2933"/>
    <cellStyle name=".0\ 3 10 2" xfId="2934"/>
    <cellStyle name=".0\ 3 10 2 2" xfId="2935"/>
    <cellStyle name=".0\ 3 10 2 2 2" xfId="2936"/>
    <cellStyle name=".0\ 3 10 2 3" xfId="2937"/>
    <cellStyle name=".0\ 3 10 3" xfId="2938"/>
    <cellStyle name=".0\ 3 10 3 2" xfId="2939"/>
    <cellStyle name=".0\ 3 10 3 2 2" xfId="2940"/>
    <cellStyle name=".0\ 3 10 3 3" xfId="2941"/>
    <cellStyle name=".0\ 3 10 4" xfId="2942"/>
    <cellStyle name=".0\ 3 10 4 2" xfId="2943"/>
    <cellStyle name=".0\ 3 10 5" xfId="2944"/>
    <cellStyle name=".0\ 3 11" xfId="2945"/>
    <cellStyle name=".0\ 3 11 2" xfId="2946"/>
    <cellStyle name=".0\ 3 11 2 2" xfId="2947"/>
    <cellStyle name=".0\ 3 11 2 2 2" xfId="2948"/>
    <cellStyle name=".0\ 3 11 2 3" xfId="2949"/>
    <cellStyle name=".0\ 3 11 3" xfId="2950"/>
    <cellStyle name=".0\ 3 11 3 2" xfId="2951"/>
    <cellStyle name=".0\ 3 11 3 2 2" xfId="2952"/>
    <cellStyle name=".0\ 3 11 3 3" xfId="2953"/>
    <cellStyle name=".0\ 3 11 4" xfId="2954"/>
    <cellStyle name=".0\ 3 11 4 2" xfId="2955"/>
    <cellStyle name=".0\ 3 11 5" xfId="2956"/>
    <cellStyle name=".0\ 3 12" xfId="2957"/>
    <cellStyle name=".0\ 3 12 2" xfId="2958"/>
    <cellStyle name=".0\ 3 12 2 2" xfId="2959"/>
    <cellStyle name=".0\ 3 12 2 2 2" xfId="2960"/>
    <cellStyle name=".0\ 3 12 2 3" xfId="2961"/>
    <cellStyle name=".0\ 3 12 3" xfId="2962"/>
    <cellStyle name=".0\ 3 12 3 2" xfId="2963"/>
    <cellStyle name=".0\ 3 12 3 2 2" xfId="2964"/>
    <cellStyle name=".0\ 3 12 3 3" xfId="2965"/>
    <cellStyle name=".0\ 3 12 4" xfId="2966"/>
    <cellStyle name=".0\ 3 12 4 2" xfId="2967"/>
    <cellStyle name=".0\ 3 12 5" xfId="2968"/>
    <cellStyle name=".0\ 3 13" xfId="2969"/>
    <cellStyle name=".0\ 3 13 2" xfId="2970"/>
    <cellStyle name=".0\ 3 13 2 2" xfId="2971"/>
    <cellStyle name=".0\ 3 13 2 2 2" xfId="2972"/>
    <cellStyle name=".0\ 3 13 2 3" xfId="2973"/>
    <cellStyle name=".0\ 3 13 3" xfId="2974"/>
    <cellStyle name=".0\ 3 13 3 2" xfId="2975"/>
    <cellStyle name=".0\ 3 13 3 2 2" xfId="2976"/>
    <cellStyle name=".0\ 3 13 3 3" xfId="2977"/>
    <cellStyle name=".0\ 3 13 4" xfId="2978"/>
    <cellStyle name=".0\ 3 13 4 2" xfId="2979"/>
    <cellStyle name=".0\ 3 13 5" xfId="2980"/>
    <cellStyle name=".0\ 3 14" xfId="2981"/>
    <cellStyle name=".0\ 3 14 2" xfId="2982"/>
    <cellStyle name=".0\ 3 14 2 2" xfId="2983"/>
    <cellStyle name=".0\ 3 14 3" xfId="2984"/>
    <cellStyle name=".0\ 3 15" xfId="2985"/>
    <cellStyle name=".0\ 3 15 2" xfId="2986"/>
    <cellStyle name=".0\ 3 16" xfId="2987"/>
    <cellStyle name=".0\ 3 2" xfId="2988"/>
    <cellStyle name=".0\ 3 2 2" xfId="2989"/>
    <cellStyle name=".0\ 3 2 2 2" xfId="2990"/>
    <cellStyle name=".0\ 3 2 2 2 2" xfId="2991"/>
    <cellStyle name=".0\ 3 2 2 3" xfId="2992"/>
    <cellStyle name=".0\ 3 2 3" xfId="2993"/>
    <cellStyle name=".0\ 3 2 3 2" xfId="2994"/>
    <cellStyle name=".0\ 3 2 3 2 2" xfId="2995"/>
    <cellStyle name=".0\ 3 2 3 3" xfId="2996"/>
    <cellStyle name=".0\ 3 2 4" xfId="2997"/>
    <cellStyle name=".0\ 3 2 4 2" xfId="2998"/>
    <cellStyle name=".0\ 3 2 5" xfId="2999"/>
    <cellStyle name=".0\ 3 3" xfId="3000"/>
    <cellStyle name=".0\ 3 3 2" xfId="3001"/>
    <cellStyle name=".0\ 3 3 2 2" xfId="3002"/>
    <cellStyle name=".0\ 3 3 2 2 2" xfId="3003"/>
    <cellStyle name=".0\ 3 3 2 3" xfId="3004"/>
    <cellStyle name=".0\ 3 3 3" xfId="3005"/>
    <cellStyle name=".0\ 3 3 3 2" xfId="3006"/>
    <cellStyle name=".0\ 3 3 3 2 2" xfId="3007"/>
    <cellStyle name=".0\ 3 3 3 3" xfId="3008"/>
    <cellStyle name=".0\ 3 3 4" xfId="3009"/>
    <cellStyle name=".0\ 3 3 4 2" xfId="3010"/>
    <cellStyle name=".0\ 3 3 5" xfId="3011"/>
    <cellStyle name=".0\ 3 4" xfId="3012"/>
    <cellStyle name=".0\ 3 4 2" xfId="3013"/>
    <cellStyle name=".0\ 3 4 2 2" xfId="3014"/>
    <cellStyle name=".0\ 3 4 2 2 2" xfId="3015"/>
    <cellStyle name=".0\ 3 4 2 3" xfId="3016"/>
    <cellStyle name=".0\ 3 4 3" xfId="3017"/>
    <cellStyle name=".0\ 3 4 3 2" xfId="3018"/>
    <cellStyle name=".0\ 3 4 3 2 2" xfId="3019"/>
    <cellStyle name=".0\ 3 4 3 3" xfId="3020"/>
    <cellStyle name=".0\ 3 4 4" xfId="3021"/>
    <cellStyle name=".0\ 3 4 4 2" xfId="3022"/>
    <cellStyle name=".0\ 3 4 5" xfId="3023"/>
    <cellStyle name=".0\ 3 5" xfId="3024"/>
    <cellStyle name=".0\ 3 5 2" xfId="3025"/>
    <cellStyle name=".0\ 3 5 2 2" xfId="3026"/>
    <cellStyle name=".0\ 3 5 2 2 2" xfId="3027"/>
    <cellStyle name=".0\ 3 5 2 3" xfId="3028"/>
    <cellStyle name=".0\ 3 5 3" xfId="3029"/>
    <cellStyle name=".0\ 3 5 3 2" xfId="3030"/>
    <cellStyle name=".0\ 3 5 3 2 2" xfId="3031"/>
    <cellStyle name=".0\ 3 5 3 3" xfId="3032"/>
    <cellStyle name=".0\ 3 5 4" xfId="3033"/>
    <cellStyle name=".0\ 3 5 4 2" xfId="3034"/>
    <cellStyle name=".0\ 3 5 5" xfId="3035"/>
    <cellStyle name=".0\ 3 6" xfId="3036"/>
    <cellStyle name=".0\ 3 6 2" xfId="3037"/>
    <cellStyle name=".0\ 3 6 2 2" xfId="3038"/>
    <cellStyle name=".0\ 3 6 2 2 2" xfId="3039"/>
    <cellStyle name=".0\ 3 6 2 3" xfId="3040"/>
    <cellStyle name=".0\ 3 6 3" xfId="3041"/>
    <cellStyle name=".0\ 3 6 3 2" xfId="3042"/>
    <cellStyle name=".0\ 3 6 3 2 2" xfId="3043"/>
    <cellStyle name=".0\ 3 6 3 3" xfId="3044"/>
    <cellStyle name=".0\ 3 6 4" xfId="3045"/>
    <cellStyle name=".0\ 3 6 4 2" xfId="3046"/>
    <cellStyle name=".0\ 3 6 5" xfId="3047"/>
    <cellStyle name=".0\ 3 7" xfId="3048"/>
    <cellStyle name=".0\ 3 7 2" xfId="3049"/>
    <cellStyle name=".0\ 3 7 2 2" xfId="3050"/>
    <cellStyle name=".0\ 3 7 2 2 2" xfId="3051"/>
    <cellStyle name=".0\ 3 7 2 3" xfId="3052"/>
    <cellStyle name=".0\ 3 7 3" xfId="3053"/>
    <cellStyle name=".0\ 3 7 3 2" xfId="3054"/>
    <cellStyle name=".0\ 3 7 3 2 2" xfId="3055"/>
    <cellStyle name=".0\ 3 7 3 3" xfId="3056"/>
    <cellStyle name=".0\ 3 7 4" xfId="3057"/>
    <cellStyle name=".0\ 3 7 4 2" xfId="3058"/>
    <cellStyle name=".0\ 3 7 5" xfId="3059"/>
    <cellStyle name=".0\ 3 8" xfId="3060"/>
    <cellStyle name=".0\ 3 8 2" xfId="3061"/>
    <cellStyle name=".0\ 3 8 2 2" xfId="3062"/>
    <cellStyle name=".0\ 3 8 2 2 2" xfId="3063"/>
    <cellStyle name=".0\ 3 8 2 3" xfId="3064"/>
    <cellStyle name=".0\ 3 8 3" xfId="3065"/>
    <cellStyle name=".0\ 3 8 3 2" xfId="3066"/>
    <cellStyle name=".0\ 3 8 3 2 2" xfId="3067"/>
    <cellStyle name=".0\ 3 8 3 3" xfId="3068"/>
    <cellStyle name=".0\ 3 8 4" xfId="3069"/>
    <cellStyle name=".0\ 3 8 4 2" xfId="3070"/>
    <cellStyle name=".0\ 3 8 5" xfId="3071"/>
    <cellStyle name=".0\ 3 9" xfId="3072"/>
    <cellStyle name=".0\ 3 9 2" xfId="3073"/>
    <cellStyle name=".0\ 3 9 2 2" xfId="3074"/>
    <cellStyle name=".0\ 3 9 2 2 2" xfId="3075"/>
    <cellStyle name=".0\ 3 9 2 3" xfId="3076"/>
    <cellStyle name=".0\ 3 9 3" xfId="3077"/>
    <cellStyle name=".0\ 3 9 3 2" xfId="3078"/>
    <cellStyle name=".0\ 3 9 3 2 2" xfId="3079"/>
    <cellStyle name=".0\ 3 9 3 3" xfId="3080"/>
    <cellStyle name=".0\ 3 9 4" xfId="3081"/>
    <cellStyle name=".0\ 3 9 4 2" xfId="3082"/>
    <cellStyle name=".0\ 3 9 5" xfId="3083"/>
    <cellStyle name=".0\ 3_3 YR Inc EQ" xfId="3084"/>
    <cellStyle name=".0\ 4" xfId="3085"/>
    <cellStyle name=".0\ 4 2" xfId="3086"/>
    <cellStyle name=".0\ 4 2 2" xfId="3087"/>
    <cellStyle name=".0\ 4 2 2 2" xfId="3088"/>
    <cellStyle name=".0\ 4 2 3" xfId="3089"/>
    <cellStyle name=".0\ 4 3" xfId="3090"/>
    <cellStyle name=".0\ 4 3 2" xfId="3091"/>
    <cellStyle name=".0\ 4 3 2 2" xfId="3092"/>
    <cellStyle name=".0\ 4 3 3" xfId="3093"/>
    <cellStyle name=".0\ 4 4" xfId="3094"/>
    <cellStyle name=".0\ 4 4 2" xfId="3095"/>
    <cellStyle name=".0\ 4 5" xfId="3096"/>
    <cellStyle name=".0\ 5" xfId="3097"/>
    <cellStyle name=".0\ 5 2" xfId="3098"/>
    <cellStyle name=".0\ 5 2 2" xfId="3099"/>
    <cellStyle name=".0\ 5 2 2 2" xfId="3100"/>
    <cellStyle name=".0\ 5 2 3" xfId="3101"/>
    <cellStyle name=".0\ 5 3" xfId="3102"/>
    <cellStyle name=".0\ 5 3 2" xfId="3103"/>
    <cellStyle name=".0\ 5 3 2 2" xfId="3104"/>
    <cellStyle name=".0\ 5 3 3" xfId="3105"/>
    <cellStyle name=".0\ 5 4" xfId="3106"/>
    <cellStyle name=".0\ 5 4 2" xfId="3107"/>
    <cellStyle name=".0\ 5 5" xfId="3108"/>
    <cellStyle name=".0\ 6" xfId="3109"/>
    <cellStyle name=".0\ 6 2" xfId="3110"/>
    <cellStyle name=".0\ 6 2 2" xfId="3111"/>
    <cellStyle name=".0\ 6 2 2 2" xfId="3112"/>
    <cellStyle name=".0\ 6 2 3" xfId="3113"/>
    <cellStyle name=".0\ 6 3" xfId="3114"/>
    <cellStyle name=".0\ 6 3 2" xfId="3115"/>
    <cellStyle name=".0\ 6 3 2 2" xfId="3116"/>
    <cellStyle name=".0\ 6 3 3" xfId="3117"/>
    <cellStyle name=".0\ 6 4" xfId="3118"/>
    <cellStyle name=".0\ 6 4 2" xfId="3119"/>
    <cellStyle name=".0\ 6 5" xfId="3120"/>
    <cellStyle name=".0\ 7" xfId="3121"/>
    <cellStyle name=".0\ 7 2" xfId="3122"/>
    <cellStyle name=".0\ 7 2 2" xfId="3123"/>
    <cellStyle name=".0\ 7 2 2 2" xfId="3124"/>
    <cellStyle name=".0\ 7 2 3" xfId="3125"/>
    <cellStyle name=".0\ 7 3" xfId="3126"/>
    <cellStyle name=".0\ 7 3 2" xfId="3127"/>
    <cellStyle name=".0\ 7 3 2 2" xfId="3128"/>
    <cellStyle name=".0\ 7 3 3" xfId="3129"/>
    <cellStyle name=".0\ 7 4" xfId="3130"/>
    <cellStyle name=".0\ 7 4 2" xfId="3131"/>
    <cellStyle name=".0\ 7 5" xfId="3132"/>
    <cellStyle name=".0\ 8" xfId="3133"/>
    <cellStyle name=".0\ 8 2" xfId="3134"/>
    <cellStyle name=".0\ 8 2 2" xfId="3135"/>
    <cellStyle name=".0\ 8 2 2 2" xfId="3136"/>
    <cellStyle name=".0\ 8 2 3" xfId="3137"/>
    <cellStyle name=".0\ 8 3" xfId="3138"/>
    <cellStyle name=".0\ 8 3 2" xfId="3139"/>
    <cellStyle name=".0\ 8 3 2 2" xfId="3140"/>
    <cellStyle name=".0\ 8 3 3" xfId="3141"/>
    <cellStyle name=".0\ 8 4" xfId="3142"/>
    <cellStyle name=".0\ 8 4 2" xfId="3143"/>
    <cellStyle name=".0\ 8 5" xfId="3144"/>
    <cellStyle name=".0\ 9" xfId="3145"/>
    <cellStyle name=".0\ 9 2" xfId="3146"/>
    <cellStyle name=".0\ 9 2 2" xfId="3147"/>
    <cellStyle name=".0\ 9 2 2 2" xfId="3148"/>
    <cellStyle name=".0\ 9 2 3" xfId="3149"/>
    <cellStyle name=".0\ 9 3" xfId="3150"/>
    <cellStyle name=".0\ 9 3 2" xfId="3151"/>
    <cellStyle name=".0\ 9 3 2 2" xfId="3152"/>
    <cellStyle name=".0\ 9 3 3" xfId="3153"/>
    <cellStyle name=".0\ 9 4" xfId="3154"/>
    <cellStyle name=".0\ 9 4 2" xfId="3155"/>
    <cellStyle name=".0\ 9 5" xfId="3156"/>
    <cellStyle name=".0\_3 YR Inc EQ" xfId="3157"/>
    <cellStyle name=".0_2009 Budget for Barclays" xfId="3158"/>
    <cellStyle name=".00" xfId="3159"/>
    <cellStyle name=".00 10" xfId="3160"/>
    <cellStyle name=".00 2" xfId="3161"/>
    <cellStyle name=".00 2 2" xfId="3162"/>
    <cellStyle name=".00 2 2 2" xfId="3163"/>
    <cellStyle name=".00 2 3" xfId="3164"/>
    <cellStyle name=".00 3" xfId="3165"/>
    <cellStyle name=".00 3 2" xfId="3166"/>
    <cellStyle name=".00 3 2 2" xfId="3167"/>
    <cellStyle name=".00 3 3" xfId="3168"/>
    <cellStyle name=".00 4" xfId="3169"/>
    <cellStyle name=".00 4 2" xfId="3170"/>
    <cellStyle name=".00 4 2 2" xfId="3171"/>
    <cellStyle name=".00 4 3" xfId="3172"/>
    <cellStyle name=".00 5" xfId="3173"/>
    <cellStyle name=".00 5 2" xfId="3174"/>
    <cellStyle name=".00 5 2 2" xfId="3175"/>
    <cellStyle name=".00 5 3" xfId="3176"/>
    <cellStyle name=".00 6" xfId="3177"/>
    <cellStyle name=".00 6 2" xfId="3178"/>
    <cellStyle name=".00 6 2 2" xfId="3179"/>
    <cellStyle name=".00 6 3" xfId="3180"/>
    <cellStyle name=".00 7" xfId="3181"/>
    <cellStyle name=".00 7 2" xfId="3182"/>
    <cellStyle name=".00 7 2 2" xfId="3183"/>
    <cellStyle name=".00 7 3" xfId="3184"/>
    <cellStyle name=".00 8" xfId="3185"/>
    <cellStyle name=".00 8 2" xfId="3186"/>
    <cellStyle name=".00 8 2 2" xfId="3187"/>
    <cellStyle name=".00 8 3" xfId="3188"/>
    <cellStyle name=".00 9" xfId="3189"/>
    <cellStyle name=".00 9 2" xfId="3190"/>
    <cellStyle name=".00_3 YR Inc EQ" xfId="3191"/>
    <cellStyle name=".000" xfId="3192"/>
    <cellStyle name=".000 10" xfId="3193"/>
    <cellStyle name=".000 2" xfId="3194"/>
    <cellStyle name=".000 2 2" xfId="3195"/>
    <cellStyle name=".000 2 2 2" xfId="3196"/>
    <cellStyle name=".000 2 3" xfId="3197"/>
    <cellStyle name=".000 3" xfId="3198"/>
    <cellStyle name=".000 3 2" xfId="3199"/>
    <cellStyle name=".000 3 2 2" xfId="3200"/>
    <cellStyle name=".000 3 3" xfId="3201"/>
    <cellStyle name=".000 4" xfId="3202"/>
    <cellStyle name=".000 4 2" xfId="3203"/>
    <cellStyle name=".000 4 2 2" xfId="3204"/>
    <cellStyle name=".000 4 3" xfId="3205"/>
    <cellStyle name=".000 5" xfId="3206"/>
    <cellStyle name=".000 5 2" xfId="3207"/>
    <cellStyle name=".000 5 2 2" xfId="3208"/>
    <cellStyle name=".000 5 3" xfId="3209"/>
    <cellStyle name=".000 6" xfId="3210"/>
    <cellStyle name=".000 6 2" xfId="3211"/>
    <cellStyle name=".000 6 2 2" xfId="3212"/>
    <cellStyle name=".000 6 3" xfId="3213"/>
    <cellStyle name=".000 7" xfId="3214"/>
    <cellStyle name=".000 7 2" xfId="3215"/>
    <cellStyle name=".000 7 2 2" xfId="3216"/>
    <cellStyle name=".000 7 3" xfId="3217"/>
    <cellStyle name=".000 8" xfId="3218"/>
    <cellStyle name=".000 8 2" xfId="3219"/>
    <cellStyle name=".000 8 2 2" xfId="3220"/>
    <cellStyle name=".000 8 3" xfId="3221"/>
    <cellStyle name=".000 9" xfId="3222"/>
    <cellStyle name=".000 9 2" xfId="3223"/>
    <cellStyle name=".000_3 YR Inc EQ" xfId="3224"/>
    <cellStyle name=".1" xfId="3225"/>
    <cellStyle name=".1 10" xfId="3226"/>
    <cellStyle name=".1 2" xfId="3227"/>
    <cellStyle name=".1 2 2" xfId="3228"/>
    <cellStyle name=".1 2 2 2" xfId="3229"/>
    <cellStyle name=".1 2 3" xfId="3230"/>
    <cellStyle name=".1 3" xfId="3231"/>
    <cellStyle name=".1 3 2" xfId="3232"/>
    <cellStyle name=".1 3 2 2" xfId="3233"/>
    <cellStyle name=".1 3 3" xfId="3234"/>
    <cellStyle name=".1 4" xfId="3235"/>
    <cellStyle name=".1 4 2" xfId="3236"/>
    <cellStyle name=".1 4 2 2" xfId="3237"/>
    <cellStyle name=".1 4 3" xfId="3238"/>
    <cellStyle name=".1 5" xfId="3239"/>
    <cellStyle name=".1 5 2" xfId="3240"/>
    <cellStyle name=".1 5 2 2" xfId="3241"/>
    <cellStyle name=".1 5 3" xfId="3242"/>
    <cellStyle name=".1 6" xfId="3243"/>
    <cellStyle name=".1 6 2" xfId="3244"/>
    <cellStyle name=".1 6 2 2" xfId="3245"/>
    <cellStyle name=".1 6 3" xfId="3246"/>
    <cellStyle name=".1 7" xfId="3247"/>
    <cellStyle name=".1 7 2" xfId="3248"/>
    <cellStyle name=".1 7 2 2" xfId="3249"/>
    <cellStyle name=".1 7 3" xfId="3250"/>
    <cellStyle name=".1 8" xfId="3251"/>
    <cellStyle name=".1 8 2" xfId="3252"/>
    <cellStyle name=".1 8 2 2" xfId="3253"/>
    <cellStyle name=".1 8 3" xfId="3254"/>
    <cellStyle name=".1 9" xfId="3255"/>
    <cellStyle name=".1 9 2" xfId="3256"/>
    <cellStyle name=".1_3 YR Inc EQ" xfId="3257"/>
    <cellStyle name=".11" xfId="3258"/>
    <cellStyle name=".11 10" xfId="3259"/>
    <cellStyle name=".11 2" xfId="3260"/>
    <cellStyle name=".11 2 2" xfId="3261"/>
    <cellStyle name=".11 2 2 2" xfId="3262"/>
    <cellStyle name=".11 2 3" xfId="3263"/>
    <cellStyle name=".11 3" xfId="3264"/>
    <cellStyle name=".11 3 2" xfId="3265"/>
    <cellStyle name=".11 3 2 2" xfId="3266"/>
    <cellStyle name=".11 3 3" xfId="3267"/>
    <cellStyle name=".11 4" xfId="3268"/>
    <cellStyle name=".11 4 2" xfId="3269"/>
    <cellStyle name=".11 4 2 2" xfId="3270"/>
    <cellStyle name=".11 4 3" xfId="3271"/>
    <cellStyle name=".11 5" xfId="3272"/>
    <cellStyle name=".11 5 2" xfId="3273"/>
    <cellStyle name=".11 5 2 2" xfId="3274"/>
    <cellStyle name=".11 5 3" xfId="3275"/>
    <cellStyle name=".11 6" xfId="3276"/>
    <cellStyle name=".11 6 2" xfId="3277"/>
    <cellStyle name=".11 6 2 2" xfId="3278"/>
    <cellStyle name=".11 6 3" xfId="3279"/>
    <cellStyle name=".11 7" xfId="3280"/>
    <cellStyle name=".11 7 2" xfId="3281"/>
    <cellStyle name=".11 7 2 2" xfId="3282"/>
    <cellStyle name=".11 7 3" xfId="3283"/>
    <cellStyle name=".11 8" xfId="3284"/>
    <cellStyle name=".11 8 2" xfId="3285"/>
    <cellStyle name=".11 8 2 2" xfId="3286"/>
    <cellStyle name=".11 8 3" xfId="3287"/>
    <cellStyle name=".11 9" xfId="3288"/>
    <cellStyle name=".11 9 2" xfId="3289"/>
    <cellStyle name=".11_3 YR Inc EQ" xfId="3290"/>
    <cellStyle name=".12" xfId="3291"/>
    <cellStyle name=".12 10" xfId="3292"/>
    <cellStyle name=".12 2" xfId="3293"/>
    <cellStyle name=".12 2 2" xfId="3294"/>
    <cellStyle name=".12 2 2 2" xfId="3295"/>
    <cellStyle name=".12 2 3" xfId="3296"/>
    <cellStyle name=".12 3" xfId="3297"/>
    <cellStyle name=".12 3 2" xfId="3298"/>
    <cellStyle name=".12 3 2 2" xfId="3299"/>
    <cellStyle name=".12 3 3" xfId="3300"/>
    <cellStyle name=".12 4" xfId="3301"/>
    <cellStyle name=".12 4 2" xfId="3302"/>
    <cellStyle name=".12 4 2 2" xfId="3303"/>
    <cellStyle name=".12 4 3" xfId="3304"/>
    <cellStyle name=".12 5" xfId="3305"/>
    <cellStyle name=".12 5 2" xfId="3306"/>
    <cellStyle name=".12 5 2 2" xfId="3307"/>
    <cellStyle name=".12 5 3" xfId="3308"/>
    <cellStyle name=".12 6" xfId="3309"/>
    <cellStyle name=".12 6 2" xfId="3310"/>
    <cellStyle name=".12 6 2 2" xfId="3311"/>
    <cellStyle name=".12 6 2 2 2" xfId="3312"/>
    <cellStyle name=".12 6 2 3" xfId="3313"/>
    <cellStyle name=".12 6 3" xfId="3314"/>
    <cellStyle name=".12 6 3 2" xfId="3315"/>
    <cellStyle name=".12 6 4" xfId="3316"/>
    <cellStyle name=".12 7" xfId="3317"/>
    <cellStyle name=".12 7 2" xfId="3318"/>
    <cellStyle name=".12 7 2 2" xfId="3319"/>
    <cellStyle name=".12 7 2 2 2" xfId="3320"/>
    <cellStyle name=".12 7 2 3" xfId="3321"/>
    <cellStyle name=".12 7 3" xfId="3322"/>
    <cellStyle name=".12 7 3 2" xfId="3323"/>
    <cellStyle name=".12 7 4" xfId="3324"/>
    <cellStyle name=".12 8" xfId="3325"/>
    <cellStyle name=".12 8 2" xfId="3326"/>
    <cellStyle name=".12 8 2 2" xfId="3327"/>
    <cellStyle name=".12 8 3" xfId="3328"/>
    <cellStyle name=".12 9" xfId="3329"/>
    <cellStyle name=".12 9 2" xfId="3330"/>
    <cellStyle name=".12_3 YR Inc EQ" xfId="3331"/>
    <cellStyle name=".2" xfId="3332"/>
    <cellStyle name=".2 10" xfId="3333"/>
    <cellStyle name=".2 2" xfId="3334"/>
    <cellStyle name=".2 2 2" xfId="3335"/>
    <cellStyle name=".2 2 2 2" xfId="3336"/>
    <cellStyle name=".2 2 3" xfId="3337"/>
    <cellStyle name=".2 3" xfId="3338"/>
    <cellStyle name=".2 3 2" xfId="3339"/>
    <cellStyle name=".2 3 2 2" xfId="3340"/>
    <cellStyle name=".2 3 3" xfId="3341"/>
    <cellStyle name=".2 4" xfId="3342"/>
    <cellStyle name=".2 4 2" xfId="3343"/>
    <cellStyle name=".2 4 2 2" xfId="3344"/>
    <cellStyle name=".2 4 3" xfId="3345"/>
    <cellStyle name=".2 5" xfId="3346"/>
    <cellStyle name=".2 5 2" xfId="3347"/>
    <cellStyle name=".2 5 2 2" xfId="3348"/>
    <cellStyle name=".2 5 3" xfId="3349"/>
    <cellStyle name=".2 6" xfId="3350"/>
    <cellStyle name=".2 6 2" xfId="3351"/>
    <cellStyle name=".2 6 2 2" xfId="3352"/>
    <cellStyle name=".2 6 3" xfId="3353"/>
    <cellStyle name=".2 7" xfId="3354"/>
    <cellStyle name=".2 7 2" xfId="3355"/>
    <cellStyle name=".2 7 2 2" xfId="3356"/>
    <cellStyle name=".2 7 3" xfId="3357"/>
    <cellStyle name=".2 8" xfId="3358"/>
    <cellStyle name=".2 8 2" xfId="3359"/>
    <cellStyle name=".2 8 2 2" xfId="3360"/>
    <cellStyle name=".2 8 3" xfId="3361"/>
    <cellStyle name=".2 9" xfId="3362"/>
    <cellStyle name=".2 9 2" xfId="3363"/>
    <cellStyle name=".2_3 YR Inc EQ" xfId="3364"/>
    <cellStyle name=".3" xfId="3365"/>
    <cellStyle name=".3 10" xfId="3366"/>
    <cellStyle name=".3 2" xfId="3367"/>
    <cellStyle name=".3 2 2" xfId="3368"/>
    <cellStyle name=".3 2 2 2" xfId="3369"/>
    <cellStyle name=".3 2 3" xfId="3370"/>
    <cellStyle name=".3 3" xfId="3371"/>
    <cellStyle name=".3 3 2" xfId="3372"/>
    <cellStyle name=".3 3 2 2" xfId="3373"/>
    <cellStyle name=".3 3 3" xfId="3374"/>
    <cellStyle name=".3 4" xfId="3375"/>
    <cellStyle name=".3 4 2" xfId="3376"/>
    <cellStyle name=".3 4 2 2" xfId="3377"/>
    <cellStyle name=".3 4 3" xfId="3378"/>
    <cellStyle name=".3 5" xfId="3379"/>
    <cellStyle name=".3 5 2" xfId="3380"/>
    <cellStyle name=".3 5 2 2" xfId="3381"/>
    <cellStyle name=".3 5 3" xfId="3382"/>
    <cellStyle name=".3 6" xfId="3383"/>
    <cellStyle name=".3 6 2" xfId="3384"/>
    <cellStyle name=".3 6 2 2" xfId="3385"/>
    <cellStyle name=".3 6 3" xfId="3386"/>
    <cellStyle name=".3 7" xfId="3387"/>
    <cellStyle name=".3 7 2" xfId="3388"/>
    <cellStyle name=".3 7 2 2" xfId="3389"/>
    <cellStyle name=".3 7 3" xfId="3390"/>
    <cellStyle name=".3 8" xfId="3391"/>
    <cellStyle name=".3 8 2" xfId="3392"/>
    <cellStyle name=".3 8 2 2" xfId="3393"/>
    <cellStyle name=".3 8 3" xfId="3394"/>
    <cellStyle name=".3 9" xfId="3395"/>
    <cellStyle name=".3 9 2" xfId="3396"/>
    <cellStyle name=".3_3 YR Inc EQ" xfId="3397"/>
    <cellStyle name=".9" xfId="3398"/>
    <cellStyle name=".9 10" xfId="3399"/>
    <cellStyle name=".9 2" xfId="3400"/>
    <cellStyle name=".9 2 2" xfId="3401"/>
    <cellStyle name=".9 2 2 2" xfId="3402"/>
    <cellStyle name=".9 2 3" xfId="3403"/>
    <cellStyle name=".9 3" xfId="3404"/>
    <cellStyle name=".9 3 2" xfId="3405"/>
    <cellStyle name=".9 3 2 2" xfId="3406"/>
    <cellStyle name=".9 3 3" xfId="3407"/>
    <cellStyle name=".9 4" xfId="3408"/>
    <cellStyle name=".9 4 2" xfId="3409"/>
    <cellStyle name=".9 4 2 2" xfId="3410"/>
    <cellStyle name=".9 4 3" xfId="3411"/>
    <cellStyle name=".9 5" xfId="3412"/>
    <cellStyle name=".9 5 2" xfId="3413"/>
    <cellStyle name=".9 5 2 2" xfId="3414"/>
    <cellStyle name=".9 5 3" xfId="3415"/>
    <cellStyle name=".9 6" xfId="3416"/>
    <cellStyle name=".9 6 2" xfId="3417"/>
    <cellStyle name=".9 6 2 2" xfId="3418"/>
    <cellStyle name=".9 6 3" xfId="3419"/>
    <cellStyle name=".9 7" xfId="3420"/>
    <cellStyle name=".9 7 2" xfId="3421"/>
    <cellStyle name=".9 7 2 2" xfId="3422"/>
    <cellStyle name=".9 7 3" xfId="3423"/>
    <cellStyle name=".9 8" xfId="3424"/>
    <cellStyle name=".9 8 2" xfId="3425"/>
    <cellStyle name=".9 8 2 2" xfId="3426"/>
    <cellStyle name=".9 8 3" xfId="3427"/>
    <cellStyle name=".9 9" xfId="3428"/>
    <cellStyle name=".9 9 2" xfId="3429"/>
    <cellStyle name=".9_3 YR Inc EQ" xfId="3430"/>
    <cellStyle name=".d" xfId="3431"/>
    <cellStyle name=".d 2" xfId="3432"/>
    <cellStyle name=".d 2 2" xfId="3433"/>
    <cellStyle name=".d 2 2 2" xfId="3434"/>
    <cellStyle name=".d 2 3" xfId="3435"/>
    <cellStyle name=".d 3" xfId="3436"/>
    <cellStyle name=".d 3 2" xfId="3437"/>
    <cellStyle name=".d 3 2 2" xfId="3438"/>
    <cellStyle name=".d 3 3" xfId="3439"/>
    <cellStyle name=".d 4" xfId="3440"/>
    <cellStyle name=".d 4 2" xfId="3441"/>
    <cellStyle name=".d 4 2 2" xfId="3442"/>
    <cellStyle name=".d 4 3" xfId="3443"/>
    <cellStyle name=".d 5" xfId="3444"/>
    <cellStyle name=".d 5 2" xfId="3445"/>
    <cellStyle name=".d 6" xfId="3446"/>
    <cellStyle name=".d 7" xfId="3447"/>
    <cellStyle name=".d 8" xfId="3448"/>
    <cellStyle name=".d." xfId="3449"/>
    <cellStyle name=".d. 2" xfId="3450"/>
    <cellStyle name=".d. 2 2" xfId="3451"/>
    <cellStyle name=".d. 2 2 2" xfId="3452"/>
    <cellStyle name=".d. 2 3" xfId="3453"/>
    <cellStyle name=".d. 3" xfId="3454"/>
    <cellStyle name=".d. 3 2" xfId="3455"/>
    <cellStyle name=".d. 3 2 2" xfId="3456"/>
    <cellStyle name=".d. 3 3" xfId="3457"/>
    <cellStyle name=".d. 4" xfId="3458"/>
    <cellStyle name=".d. 4 2" xfId="3459"/>
    <cellStyle name=".d. 5" xfId="3460"/>
    <cellStyle name=".d. 6" xfId="3461"/>
    <cellStyle name=".d. 7" xfId="3462"/>
    <cellStyle name=".d. 8" xfId="3463"/>
    <cellStyle name=".d._3 YR Inc EQ" xfId="3464"/>
    <cellStyle name=".d_2009 Budget for Barclays" xfId="3465"/>
    <cellStyle name=".d1" xfId="3466"/>
    <cellStyle name=".d1 2" xfId="3467"/>
    <cellStyle name=".d1 2 2" xfId="3468"/>
    <cellStyle name=".d1 2 2 2" xfId="3469"/>
    <cellStyle name=".d1 2 2 2 2" xfId="3470"/>
    <cellStyle name=".d1 2 2 3" xfId="3471"/>
    <cellStyle name=".d1 2 3" xfId="3472"/>
    <cellStyle name=".d1 2 3 2" xfId="3473"/>
    <cellStyle name=".d1 2 4" xfId="3474"/>
    <cellStyle name=".d1 3" xfId="3475"/>
    <cellStyle name=".d1 3 2" xfId="3476"/>
    <cellStyle name=".d1 3 2 2" xfId="3477"/>
    <cellStyle name=".d1 3 2 2 2" xfId="3478"/>
    <cellStyle name=".d1 3 2 3" xfId="3479"/>
    <cellStyle name=".d1 3 3" xfId="3480"/>
    <cellStyle name=".d1 3 3 2" xfId="3481"/>
    <cellStyle name=".d1 3 4" xfId="3482"/>
    <cellStyle name=".d1 4" xfId="3483"/>
    <cellStyle name=".d1 4 2" xfId="3484"/>
    <cellStyle name=".d1 4 2 2" xfId="3485"/>
    <cellStyle name=".d1 4 3" xfId="3486"/>
    <cellStyle name=".d1 5" xfId="3487"/>
    <cellStyle name=".d1 5 2" xfId="3488"/>
    <cellStyle name=".d1 6" xfId="3489"/>
    <cellStyle name=".d1 7" xfId="3490"/>
    <cellStyle name=".d1 8" xfId="3491"/>
    <cellStyle name=".d1_3 YR Inc EQ" xfId="3492"/>
    <cellStyle name=".q" xfId="3493"/>
    <cellStyle name=".q 2" xfId="3494"/>
    <cellStyle name=".q 2 2" xfId="3495"/>
    <cellStyle name=".q 2 2 2" xfId="3496"/>
    <cellStyle name=".q 2 3" xfId="3497"/>
    <cellStyle name=".q 3" xfId="3498"/>
    <cellStyle name=".q 3 2" xfId="3499"/>
    <cellStyle name=".q 3 2 2" xfId="3500"/>
    <cellStyle name=".q 3 3" xfId="3501"/>
    <cellStyle name=".q 4" xfId="3502"/>
    <cellStyle name=".q 4 2" xfId="3503"/>
    <cellStyle name=".q 5" xfId="3504"/>
    <cellStyle name=".q 6" xfId="3505"/>
    <cellStyle name=".q 7" xfId="3506"/>
    <cellStyle name=".q 8" xfId="3507"/>
    <cellStyle name=".q_3 YR Inc EQ" xfId="3508"/>
    <cellStyle name=";;;" xfId="3509"/>
    <cellStyle name=";;; 2" xfId="3510"/>
    <cellStyle name=";;; 2 2" xfId="3511"/>
    <cellStyle name=";;; 2 2 2" xfId="3512"/>
    <cellStyle name=";;; 2 3" xfId="3513"/>
    <cellStyle name=";;; 3" xfId="3514"/>
    <cellStyle name=";;; 3 2" xfId="3515"/>
    <cellStyle name=";;; 3 2 2" xfId="3516"/>
    <cellStyle name=";;; 3 3" xfId="3517"/>
    <cellStyle name=";;; 4" xfId="3518"/>
    <cellStyle name=";;; 4 2" xfId="3519"/>
    <cellStyle name=";;; 5" xfId="3520"/>
    <cellStyle name=";;; 6" xfId="3521"/>
    <cellStyle name=";;; 7" xfId="3522"/>
    <cellStyle name=";;; 8" xfId="3523"/>
    <cellStyle name=";;;_3 YR Inc EQ" xfId="3524"/>
    <cellStyle name="?? [0.00]_1999" xfId="3525"/>
    <cellStyle name="?? [0]_??" xfId="3526"/>
    <cellStyle name="???? [0.00]_1999" xfId="3527"/>
    <cellStyle name="????_1999" xfId="3528"/>
    <cellStyle name="??_?.????" xfId="3529"/>
    <cellStyle name="_%(SignOnly)" xfId="3530"/>
    <cellStyle name="_%(SignOnly) 2" xfId="3531"/>
    <cellStyle name="_%(SignOnly) 2 2" xfId="3532"/>
    <cellStyle name="_%(SignOnly) 2 2 2" xfId="3533"/>
    <cellStyle name="_%(SignOnly) 2 3" xfId="3534"/>
    <cellStyle name="_%(SignOnly) 2_3 YR Inc EQ" xfId="3535"/>
    <cellStyle name="_%(SignOnly) 3" xfId="3536"/>
    <cellStyle name="_%(SignOnly) 3 2" xfId="3537"/>
    <cellStyle name="_%(SignOnly) 3 2 2" xfId="3538"/>
    <cellStyle name="_%(SignOnly) 3 3" xfId="3539"/>
    <cellStyle name="_%(SignOnly) 3_3 YR Inc EQ" xfId="3540"/>
    <cellStyle name="_%(SignOnly) 4" xfId="3541"/>
    <cellStyle name="_%(SignOnly) 4 2" xfId="3542"/>
    <cellStyle name="_%(SignOnly) 5" xfId="3543"/>
    <cellStyle name="_%(SignOnly) 6" xfId="3544"/>
    <cellStyle name="_%(SignOnly) 7" xfId="3545"/>
    <cellStyle name="_%(SignOnly) 8" xfId="3546"/>
    <cellStyle name="_%(SignOnly)_3 YR Inc EQ" xfId="3547"/>
    <cellStyle name="_%(SignOnly)_Allocations" xfId="3548"/>
    <cellStyle name="_%(SignOnly)_contemp" xfId="3549"/>
    <cellStyle name="_%(SignOnly)_Details from Reporting pack" xfId="3550"/>
    <cellStyle name="_%(SignOnly)_Eq As P&amp;L" xfId="3551"/>
    <cellStyle name="_%(SignOnly)_Eq As P&amp;L 2" xfId="3552"/>
    <cellStyle name="_%(SignOnly)_Eq As P&amp;L 2 2" xfId="3553"/>
    <cellStyle name="_%(SignOnly)_Eq As P&amp;L 3" xfId="3554"/>
    <cellStyle name="_%(SignOnly)_etemp" xfId="3555"/>
    <cellStyle name="_%(SignOnly)_HFCO2011IDBV1099Exp11" xfId="3556"/>
    <cellStyle name="_%(SignOnly)_IDB Consol P&amp;L" xfId="3557"/>
    <cellStyle name="_%(SignOnly)_IDBCon" xfId="3558"/>
    <cellStyle name="_%(SignOnly)_IDBE" xfId="3559"/>
    <cellStyle name="_%(SignOnly)_IDBV" xfId="3560"/>
    <cellStyle name="_%(SignOnly)_OriginalBudget" xfId="3561"/>
    <cellStyle name="_%(SignOnly)_OriginalBudget-E" xfId="3562"/>
    <cellStyle name="_%(SignOnly)_Sheet1" xfId="3563"/>
    <cellStyle name="_%(SignOnly)_Sheet8" xfId="3564"/>
    <cellStyle name="_%(SignOnly)_Tradeweb asset contribution v4 (AJ changes b)" xfId="3565"/>
    <cellStyle name="_%(SignOnly)_vtemp" xfId="3566"/>
    <cellStyle name="_%(SignOnly)_YTD YTG Rev" xfId="3567"/>
    <cellStyle name="_%(SignOnly)_YTD YTG Rev 2" xfId="3568"/>
    <cellStyle name="_%(SignOnly)_YTD YTG Rev 2 2" xfId="3569"/>
    <cellStyle name="_%(SignOnly)_YTD YTG Rev 3" xfId="3570"/>
    <cellStyle name="_%(SignOnly)_YTD YTG Rev_3 YR Inc EQ" xfId="3571"/>
    <cellStyle name="_%(SignSpaceOnly)" xfId="3572"/>
    <cellStyle name="_%(SignSpaceOnly) 2" xfId="3573"/>
    <cellStyle name="_%(SignSpaceOnly) 2 2" xfId="3574"/>
    <cellStyle name="_%(SignSpaceOnly) 2 2 2" xfId="3575"/>
    <cellStyle name="_%(SignSpaceOnly) 2 3" xfId="3576"/>
    <cellStyle name="_%(SignSpaceOnly) 2_3 YR Inc EQ" xfId="3577"/>
    <cellStyle name="_%(SignSpaceOnly) 3" xfId="3578"/>
    <cellStyle name="_%(SignSpaceOnly) 3 2" xfId="3579"/>
    <cellStyle name="_%(SignSpaceOnly) 3 2 2" xfId="3580"/>
    <cellStyle name="_%(SignSpaceOnly) 3 3" xfId="3581"/>
    <cellStyle name="_%(SignSpaceOnly) 3_3 YR Inc EQ" xfId="3582"/>
    <cellStyle name="_%(SignSpaceOnly) 4" xfId="3583"/>
    <cellStyle name="_%(SignSpaceOnly) 4 2" xfId="3584"/>
    <cellStyle name="_%(SignSpaceOnly) 5" xfId="3585"/>
    <cellStyle name="_%(SignSpaceOnly) 6" xfId="3586"/>
    <cellStyle name="_%(SignSpaceOnly) 7" xfId="3587"/>
    <cellStyle name="_%(SignSpaceOnly) 8" xfId="3588"/>
    <cellStyle name="_%(SignSpaceOnly)_3 YR Inc EQ" xfId="3589"/>
    <cellStyle name="_050708 M&amp;A Comps" xfId="3590"/>
    <cellStyle name="_050708 M&amp;A Comps 2" xfId="3591"/>
    <cellStyle name="_050708 M&amp;A Comps 2 2" xfId="3592"/>
    <cellStyle name="_050708 M&amp;A Comps 2 2 2" xfId="3593"/>
    <cellStyle name="_050708 M&amp;A Comps 2 3" xfId="3594"/>
    <cellStyle name="_050708 M&amp;A Comps 2_3 YR Inc EQ" xfId="3595"/>
    <cellStyle name="_050708 M&amp;A Comps 2_EQ US Exp" xfId="3596"/>
    <cellStyle name="_050708 M&amp;A Comps 2_EQ US Exp 2" xfId="3597"/>
    <cellStyle name="_050708 M&amp;A Comps 2_EQ US Exp 2 2" xfId="3598"/>
    <cellStyle name="_050708 M&amp;A Comps 2_EQ US Exp 3" xfId="3599"/>
    <cellStyle name="_050708 M&amp;A Comps 2_Int Dealer Fees" xfId="3600"/>
    <cellStyle name="_050708 M&amp;A Comps 3" xfId="3601"/>
    <cellStyle name="_050708 M&amp;A Comps 3 2" xfId="3602"/>
    <cellStyle name="_050708 M&amp;A Comps 3 2 2" xfId="3603"/>
    <cellStyle name="_050708 M&amp;A Comps 3 3" xfId="3604"/>
    <cellStyle name="_050708 M&amp;A Comps 3_3 YR Inc EQ" xfId="3605"/>
    <cellStyle name="_050708 M&amp;A Comps 3_EQ US Exp" xfId="3606"/>
    <cellStyle name="_050708 M&amp;A Comps 3_EQ US Exp 2" xfId="3607"/>
    <cellStyle name="_050708 M&amp;A Comps 3_EQ US Exp 2 2" xfId="3608"/>
    <cellStyle name="_050708 M&amp;A Comps 3_EQ US Exp 3" xfId="3609"/>
    <cellStyle name="_050708 M&amp;A Comps 3_Int Dealer Fees" xfId="3610"/>
    <cellStyle name="_050708 M&amp;A Comps 4" xfId="3611"/>
    <cellStyle name="_050708 M&amp;A Comps 4 2" xfId="3612"/>
    <cellStyle name="_050708 M&amp;A Comps 5" xfId="3613"/>
    <cellStyle name="_050708 M&amp;A Comps 6" xfId="3614"/>
    <cellStyle name="_050708 M&amp;A Comps 7" xfId="3615"/>
    <cellStyle name="_050708 M&amp;A Comps 8" xfId="3616"/>
    <cellStyle name="_050708 M&amp;A Comps_2009 Budget for Barclays" xfId="3617"/>
    <cellStyle name="_050708 M&amp;A Comps_2009 Budget for Barclays_3 YR Inc EQ" xfId="3618"/>
    <cellStyle name="_050708 M&amp;A Comps_2009 Model version 21" xfId="3619"/>
    <cellStyle name="_050708 M&amp;A Comps_2009 Model version 21 2" xfId="3620"/>
    <cellStyle name="_050708 M&amp;A Comps_2009 Model version 21 2 2" xfId="3621"/>
    <cellStyle name="_050708 M&amp;A Comps_2009 Model version 21 2 2 2" xfId="3622"/>
    <cellStyle name="_050708 M&amp;A Comps_2009 Model version 21 2 3" xfId="3623"/>
    <cellStyle name="_050708 M&amp;A Comps_2009 Model version 21 2_3 YR Inc EQ" xfId="3624"/>
    <cellStyle name="_050708 M&amp;A Comps_2009 Model version 21 2_EQ US Exp" xfId="3625"/>
    <cellStyle name="_050708 M&amp;A Comps_2009 Model version 21 2_EQ US Exp 2" xfId="3626"/>
    <cellStyle name="_050708 M&amp;A Comps_2009 Model version 21 2_EQ US Exp 2 2" xfId="3627"/>
    <cellStyle name="_050708 M&amp;A Comps_2009 Model version 21 2_EQ US Exp 3" xfId="3628"/>
    <cellStyle name="_050708 M&amp;A Comps_2009 Model version 21 2_Int Dealer Fees" xfId="3629"/>
    <cellStyle name="_050708 M&amp;A Comps_2009 Model version 21 3" xfId="3630"/>
    <cellStyle name="_050708 M&amp;A Comps_2009 Model version 21 3 2" xfId="3631"/>
    <cellStyle name="_050708 M&amp;A Comps_2009 Model version 21 3 2 2" xfId="3632"/>
    <cellStyle name="_050708 M&amp;A Comps_2009 Model version 21 3 3" xfId="3633"/>
    <cellStyle name="_050708 M&amp;A Comps_2009 Model version 21 3_3 YR Inc EQ" xfId="3634"/>
    <cellStyle name="_050708 M&amp;A Comps_2009 Model version 21 3_EQ US Exp" xfId="3635"/>
    <cellStyle name="_050708 M&amp;A Comps_2009 Model version 21 3_EQ US Exp 2" xfId="3636"/>
    <cellStyle name="_050708 M&amp;A Comps_2009 Model version 21 3_EQ US Exp 2 2" xfId="3637"/>
    <cellStyle name="_050708 M&amp;A Comps_2009 Model version 21 3_EQ US Exp 3" xfId="3638"/>
    <cellStyle name="_050708 M&amp;A Comps_2009 Model version 21 3_Int Dealer Fees" xfId="3639"/>
    <cellStyle name="_050708 M&amp;A Comps_2009 Model version 21 4" xfId="3640"/>
    <cellStyle name="_050708 M&amp;A Comps_2009 Model version 21 4 2" xfId="3641"/>
    <cellStyle name="_050708 M&amp;A Comps_2009 Model version 21 5" xfId="3642"/>
    <cellStyle name="_050708 M&amp;A Comps_2009 Model version 21 6" xfId="3643"/>
    <cellStyle name="_050708 M&amp;A Comps_2009 Model version 21 7" xfId="3644"/>
    <cellStyle name="_050708 M&amp;A Comps_2009 Model version 21 8" xfId="3645"/>
    <cellStyle name="_050708 M&amp;A Comps_2009 Model version 21_3 YR Inc EQ" xfId="3646"/>
    <cellStyle name="_050708 M&amp;A Comps_2009 Model version 21_EQ US Exp" xfId="3647"/>
    <cellStyle name="_050708 M&amp;A Comps_2009 Model version 21_EQ US Exp 2" xfId="3648"/>
    <cellStyle name="_050708 M&amp;A Comps_2009 Model version 21_EQ US Exp 2 2" xfId="3649"/>
    <cellStyle name="_050708 M&amp;A Comps_2009 Model version 21_EQ US Exp 3" xfId="3650"/>
    <cellStyle name="_050708 M&amp;A Comps_2009 Model version 21_IDBE Direct Expenses" xfId="3651"/>
    <cellStyle name="_050708 M&amp;A Comps_2009 Model version 21_IDBE Direct Tech" xfId="3652"/>
    <cellStyle name="_050708 M&amp;A Comps_2009 Model version 21_IDBE Expenses" xfId="3653"/>
    <cellStyle name="_050708 M&amp;A Comps_2009 Model version 21_Int Dealer Fees" xfId="3654"/>
    <cellStyle name="_050708 M&amp;A Comps_3 YR Inc EQ" xfId="3655"/>
    <cellStyle name="_050708 M&amp;A Comps_Eq As P&amp;L" xfId="3656"/>
    <cellStyle name="_050708 M&amp;A Comps_Eq As P&amp;L 2" xfId="3657"/>
    <cellStyle name="_050708 M&amp;A Comps_Eq As P&amp;L 2 2" xfId="3658"/>
    <cellStyle name="_050708 M&amp;A Comps_Eq As P&amp;L 3" xfId="3659"/>
    <cellStyle name="_050708 M&amp;A Comps_EQ US Exp" xfId="3660"/>
    <cellStyle name="_050708 M&amp;A Comps_EQ US Exp 2" xfId="3661"/>
    <cellStyle name="_050708 M&amp;A Comps_EQ US Exp 2 2" xfId="3662"/>
    <cellStyle name="_050708 M&amp;A Comps_EQ US Exp 3" xfId="3663"/>
    <cellStyle name="_050708 M&amp;A Comps_IDBE Direct Expenses" xfId="3664"/>
    <cellStyle name="_050708 M&amp;A Comps_IDBE Direct Tech" xfId="3665"/>
    <cellStyle name="_050708 M&amp;A Comps_IDBE Expenses" xfId="3666"/>
    <cellStyle name="_050708 M&amp;A Comps_Int Dealer Fees" xfId="3667"/>
    <cellStyle name="_050708 M&amp;A Comps_NewMarkets P&amp;L (Mgmt)" xfId="3668"/>
    <cellStyle name="_050708 M&amp;A Comps_NewMarkets P&amp;L (Mgmt)_3 YR Inc EQ" xfId="3669"/>
    <cellStyle name="_2004 Financial Goals Template vers_5" xfId="3670"/>
    <cellStyle name="_2004 Financial Goals Template vers_5 2" xfId="3671"/>
    <cellStyle name="_2004 Financial Goals Template vers_5 2 2" xfId="3672"/>
    <cellStyle name="_2004 Financial Goals Template vers_5 2 2 2" xfId="3673"/>
    <cellStyle name="_2004 Financial Goals Template vers_5 2 3" xfId="3674"/>
    <cellStyle name="_2004 Financial Goals Template vers_5 2_3 YR Inc EQ" xfId="3675"/>
    <cellStyle name="_2004 Financial Goals Template vers_5 2_EQ US Exp" xfId="3676"/>
    <cellStyle name="_2004 Financial Goals Template vers_5 2_EQ US Exp 2" xfId="3677"/>
    <cellStyle name="_2004 Financial Goals Template vers_5 2_EQ US Exp 2 2" xfId="3678"/>
    <cellStyle name="_2004 Financial Goals Template vers_5 2_EQ US Exp 3" xfId="3679"/>
    <cellStyle name="_2004 Financial Goals Template vers_5 2_Int Dealer Fees" xfId="3680"/>
    <cellStyle name="_2004 Financial Goals Template vers_5 3" xfId="3681"/>
    <cellStyle name="_2004 Financial Goals Template vers_5 3 2" xfId="3682"/>
    <cellStyle name="_2004 Financial Goals Template vers_5 3 2 2" xfId="3683"/>
    <cellStyle name="_2004 Financial Goals Template vers_5 3 3" xfId="3684"/>
    <cellStyle name="_2004 Financial Goals Template vers_5 3_3 YR Inc EQ" xfId="3685"/>
    <cellStyle name="_2004 Financial Goals Template vers_5 3_EQ US Exp" xfId="3686"/>
    <cellStyle name="_2004 Financial Goals Template vers_5 3_EQ US Exp 2" xfId="3687"/>
    <cellStyle name="_2004 Financial Goals Template vers_5 3_EQ US Exp 2 2" xfId="3688"/>
    <cellStyle name="_2004 Financial Goals Template vers_5 3_EQ US Exp 3" xfId="3689"/>
    <cellStyle name="_2004 Financial Goals Template vers_5 3_Int Dealer Fees" xfId="3690"/>
    <cellStyle name="_2004 Financial Goals Template vers_5 4" xfId="3691"/>
    <cellStyle name="_2004 Financial Goals Template vers_5 4 2" xfId="3692"/>
    <cellStyle name="_2004 Financial Goals Template vers_5 5" xfId="3693"/>
    <cellStyle name="_2004 Financial Goals Template vers_5 6" xfId="3694"/>
    <cellStyle name="_2004 Financial Goals Template vers_5 7" xfId="3695"/>
    <cellStyle name="_2004 Financial Goals Template vers_5 8" xfId="3696"/>
    <cellStyle name="_2004 Financial Goals Template vers_5_2009 Budget for Barclays" xfId="3697"/>
    <cellStyle name="_2004 Financial Goals Template vers_5_2009 Budget for Barclays_3 YR Inc EQ" xfId="3698"/>
    <cellStyle name="_2004 Financial Goals Template vers_5_2009 Model version 21" xfId="3699"/>
    <cellStyle name="_2004 Financial Goals Template vers_5_2009 Model version 21 2" xfId="3700"/>
    <cellStyle name="_2004 Financial Goals Template vers_5_2009 Model version 21 2 2" xfId="3701"/>
    <cellStyle name="_2004 Financial Goals Template vers_5_2009 Model version 21 2 2 2" xfId="3702"/>
    <cellStyle name="_2004 Financial Goals Template vers_5_2009 Model version 21 2 3" xfId="3703"/>
    <cellStyle name="_2004 Financial Goals Template vers_5_2009 Model version 21 2_3 YR Inc EQ" xfId="3704"/>
    <cellStyle name="_2004 Financial Goals Template vers_5_2009 Model version 21 2_EQ US Exp" xfId="3705"/>
    <cellStyle name="_2004 Financial Goals Template vers_5_2009 Model version 21 2_EQ US Exp 2" xfId="3706"/>
    <cellStyle name="_2004 Financial Goals Template vers_5_2009 Model version 21 2_EQ US Exp 2 2" xfId="3707"/>
    <cellStyle name="_2004 Financial Goals Template vers_5_2009 Model version 21 2_EQ US Exp 3" xfId="3708"/>
    <cellStyle name="_2004 Financial Goals Template vers_5_2009 Model version 21 2_Int Dealer Fees" xfId="3709"/>
    <cellStyle name="_2004 Financial Goals Template vers_5_2009 Model version 21 3" xfId="3710"/>
    <cellStyle name="_2004 Financial Goals Template vers_5_2009 Model version 21 3 2" xfId="3711"/>
    <cellStyle name="_2004 Financial Goals Template vers_5_2009 Model version 21 3 2 2" xfId="3712"/>
    <cellStyle name="_2004 Financial Goals Template vers_5_2009 Model version 21 3 3" xfId="3713"/>
    <cellStyle name="_2004 Financial Goals Template vers_5_2009 Model version 21 3_3 YR Inc EQ" xfId="3714"/>
    <cellStyle name="_2004 Financial Goals Template vers_5_2009 Model version 21 3_EQ US Exp" xfId="3715"/>
    <cellStyle name="_2004 Financial Goals Template vers_5_2009 Model version 21 3_EQ US Exp 2" xfId="3716"/>
    <cellStyle name="_2004 Financial Goals Template vers_5_2009 Model version 21 3_EQ US Exp 2 2" xfId="3717"/>
    <cellStyle name="_2004 Financial Goals Template vers_5_2009 Model version 21 3_EQ US Exp 3" xfId="3718"/>
    <cellStyle name="_2004 Financial Goals Template vers_5_2009 Model version 21 3_Int Dealer Fees" xfId="3719"/>
    <cellStyle name="_2004 Financial Goals Template vers_5_2009 Model version 21 4" xfId="3720"/>
    <cellStyle name="_2004 Financial Goals Template vers_5_2009 Model version 21 4 2" xfId="3721"/>
    <cellStyle name="_2004 Financial Goals Template vers_5_2009 Model version 21 5" xfId="3722"/>
    <cellStyle name="_2004 Financial Goals Template vers_5_2009 Model version 21 6" xfId="3723"/>
    <cellStyle name="_2004 Financial Goals Template vers_5_2009 Model version 21 7" xfId="3724"/>
    <cellStyle name="_2004 Financial Goals Template vers_5_2009 Model version 21 8" xfId="3725"/>
    <cellStyle name="_2004 Financial Goals Template vers_5_2009 Model version 21_3 YR Inc EQ" xfId="3726"/>
    <cellStyle name="_2004 Financial Goals Template vers_5_2009 Model version 21_EQ US Exp" xfId="3727"/>
    <cellStyle name="_2004 Financial Goals Template vers_5_2009 Model version 21_EQ US Exp 2" xfId="3728"/>
    <cellStyle name="_2004 Financial Goals Template vers_5_2009 Model version 21_EQ US Exp 2 2" xfId="3729"/>
    <cellStyle name="_2004 Financial Goals Template vers_5_2009 Model version 21_EQ US Exp 3" xfId="3730"/>
    <cellStyle name="_2004 Financial Goals Template vers_5_2009 Model version 21_IDBE Direct Expenses" xfId="3731"/>
    <cellStyle name="_2004 Financial Goals Template vers_5_2009 Model version 21_IDBE Direct Tech" xfId="3732"/>
    <cellStyle name="_2004 Financial Goals Template vers_5_2009 Model version 21_IDBE Expenses" xfId="3733"/>
    <cellStyle name="_2004 Financial Goals Template vers_5_2009 Model version 21_Int Dealer Fees" xfId="3734"/>
    <cellStyle name="_2004 Financial Goals Template vers_5_3 YR Inc EQ" xfId="3735"/>
    <cellStyle name="_2004 Financial Goals Template vers_5_Allocations" xfId="3736"/>
    <cellStyle name="_2004 Financial Goals Template vers_5_contemp" xfId="3737"/>
    <cellStyle name="_2004 Financial Goals Template vers_5_Details from Reporting pack" xfId="3738"/>
    <cellStyle name="_2004 Financial Goals Template vers_5_Eq As P&amp;L" xfId="3739"/>
    <cellStyle name="_2004 Financial Goals Template vers_5_Eq As P&amp;L 2" xfId="3740"/>
    <cellStyle name="_2004 Financial Goals Template vers_5_Eq As P&amp;L 2 2" xfId="3741"/>
    <cellStyle name="_2004 Financial Goals Template vers_5_Eq As P&amp;L 3" xfId="3742"/>
    <cellStyle name="_2004 Financial Goals Template vers_5_EQ US Exp" xfId="3743"/>
    <cellStyle name="_2004 Financial Goals Template vers_5_EQ US Exp 2" xfId="3744"/>
    <cellStyle name="_2004 Financial Goals Template vers_5_EQ US Exp 2 2" xfId="3745"/>
    <cellStyle name="_2004 Financial Goals Template vers_5_EQ US Exp 3" xfId="3746"/>
    <cellStyle name="_2004 Financial Goals Template vers_5_etemp" xfId="3747"/>
    <cellStyle name="_2004 Financial Goals Template vers_5_HFCO2011IDBV1099Exp11" xfId="3748"/>
    <cellStyle name="_2004 Financial Goals Template vers_5_IDB Consol P&amp;L" xfId="3749"/>
    <cellStyle name="_2004 Financial Goals Template vers_5_IDBCon" xfId="3750"/>
    <cellStyle name="_2004 Financial Goals Template vers_5_IDBE" xfId="3751"/>
    <cellStyle name="_2004 Financial Goals Template vers_5_IDBE Direct Expenses" xfId="3752"/>
    <cellStyle name="_2004 Financial Goals Template vers_5_IDBE Direct Tech" xfId="3753"/>
    <cellStyle name="_2004 Financial Goals Template vers_5_IDBE Expenses" xfId="3754"/>
    <cellStyle name="_2004 Financial Goals Template vers_5_IDBE_1" xfId="3755"/>
    <cellStyle name="_2004 Financial Goals Template vers_5_IDBV" xfId="3756"/>
    <cellStyle name="_2004 Financial Goals Template vers_5_IDBV_1" xfId="3757"/>
    <cellStyle name="_2004 Financial Goals Template vers_5_Int Dealer Fees" xfId="3758"/>
    <cellStyle name="_2004 Financial Goals Template vers_5_NewMarkets P&amp;L (Mgmt)" xfId="3759"/>
    <cellStyle name="_2004 Financial Goals Template vers_5_NewMarkets P&amp;L (Mgmt)_3 YR Inc EQ" xfId="3760"/>
    <cellStyle name="_2004 Financial Goals Template vers_5_OriginalBudget" xfId="3761"/>
    <cellStyle name="_2004 Financial Goals Template vers_5_OriginalBudget-E" xfId="3762"/>
    <cellStyle name="_2004 Financial Goals Template vers_5_Sheet1" xfId="3763"/>
    <cellStyle name="_2004 Financial Goals Template vers_5_Sheet8" xfId="3764"/>
    <cellStyle name="_2004 Financial Goals Template vers_5_vtemp" xfId="3765"/>
    <cellStyle name="_2004 Financial Goals Template vers_5_YTD YTG Rev" xfId="3766"/>
    <cellStyle name="_2004 Financial Goals Template vers_5_YTD YTG Rev 2" xfId="3767"/>
    <cellStyle name="_2004 Financial Goals Template vers_5_YTD YTG Rev 2 2" xfId="3768"/>
    <cellStyle name="_2004 Financial Goals Template vers_5_YTD YTG Rev 3" xfId="3769"/>
    <cellStyle name="_2004 Financial Goals Template vers_5_YTD YTG Rev_3 YR Inc EQ" xfId="3770"/>
    <cellStyle name="_2004 Financial Goals Template vers_5_YTD YTG Rev_Allocations" xfId="3771"/>
    <cellStyle name="_2004 Financial Goals Template vers_5_YTD YTG Rev_contemp" xfId="3772"/>
    <cellStyle name="_2004 Financial Goals Template vers_5_YTD YTG Rev_etemp" xfId="3773"/>
    <cellStyle name="_2004 Financial Goals Template vers_5_YTD YTG Rev_HFCO2011IDBV1099Exp11" xfId="3774"/>
    <cellStyle name="_2004 Financial Goals Template vers_5_YTD YTG Rev_IDB Consol P&amp;L" xfId="3775"/>
    <cellStyle name="_2004 Financial Goals Template vers_5_YTD YTG Rev_IDBCon" xfId="3776"/>
    <cellStyle name="_2004 Financial Goals Template vers_5_YTD YTG Rev_IDBE" xfId="3777"/>
    <cellStyle name="_2004 Financial Goals Template vers_5_YTD YTG Rev_IDBE_1" xfId="3778"/>
    <cellStyle name="_2004 Financial Goals Template vers_5_YTD YTG Rev_IDBV" xfId="3779"/>
    <cellStyle name="_2004 Financial Goals Template vers_5_YTD YTG Rev_IDBV_1" xfId="3780"/>
    <cellStyle name="_2004 Financial Goals Template vers_5_YTD YTG Rev_Int Dealer Fees" xfId="3781"/>
    <cellStyle name="_2004 Financial Goals Template vers_5_YTD YTG Rev_OriginalBudget" xfId="3782"/>
    <cellStyle name="_2004 Financial Goals Template vers_5_YTD YTG Rev_OriginalBudget-E" xfId="3783"/>
    <cellStyle name="_2004 Financial Goals Template vers_5_YTD YTG Rev_Sheet1" xfId="3784"/>
    <cellStyle name="_2004 Financial Goals Template vers_5_YTD YTG Rev_Sheet8" xfId="3785"/>
    <cellStyle name="_2004 Financial Goals Template vers_5_YTD YTG Rev_vtemp" xfId="3786"/>
    <cellStyle name="_2007_2008 EQ Run Rates_Comparison_V2" xfId="3787"/>
    <cellStyle name="_2007_2008 EQ Run Rates_Comparison_V2 2" xfId="3788"/>
    <cellStyle name="_2007_2008 EQ Run Rates_Comparison_V2 2 2" xfId="3789"/>
    <cellStyle name="_2007_2008 EQ Run Rates_Comparison_V2 3" xfId="3790"/>
    <cellStyle name="_2007_2008 EQ Run Rates_Comparison_V2_3 YR Inc EQ" xfId="3791"/>
    <cellStyle name="_2007_2008 EQ Run Rates_Comparison_V2_Allocations" xfId="3792"/>
    <cellStyle name="_2007_2008 EQ Run Rates_Comparison_V2_contemp" xfId="3793"/>
    <cellStyle name="_2007_2008 EQ Run Rates_Comparison_V2_Eq As P&amp;L" xfId="3794"/>
    <cellStyle name="_2007_2008 EQ Run Rates_Comparison_V2_Eq As P&amp;L 2" xfId="3795"/>
    <cellStyle name="_2007_2008 EQ Run Rates_Comparison_V2_Eq As P&amp;L 2 2" xfId="3796"/>
    <cellStyle name="_2007_2008 EQ Run Rates_Comparison_V2_Eq As P&amp;L 3" xfId="3797"/>
    <cellStyle name="_2007_2008 EQ Run Rates_Comparison_V2_etemp" xfId="3798"/>
    <cellStyle name="_2007_2008 EQ Run Rates_Comparison_V2_HFCO2011IDBV1099Exp11" xfId="3799"/>
    <cellStyle name="_2007_2008 EQ Run Rates_Comparison_V2_IDB Consol P&amp;L" xfId="3800"/>
    <cellStyle name="_2007_2008 EQ Run Rates_Comparison_V2_IDBCon" xfId="3801"/>
    <cellStyle name="_2007_2008 EQ Run Rates_Comparison_V2_IDBE" xfId="3802"/>
    <cellStyle name="_2007_2008 EQ Run Rates_Comparison_V2_IDBE_1" xfId="3803"/>
    <cellStyle name="_2007_2008 EQ Run Rates_Comparison_V2_IDBV" xfId="3804"/>
    <cellStyle name="_2007_2008 EQ Run Rates_Comparison_V2_IDBV_1" xfId="3805"/>
    <cellStyle name="_2007_2008 EQ Run Rates_Comparison_V2_Int Dealer Fees" xfId="3806"/>
    <cellStyle name="_2007_2008 EQ Run Rates_Comparison_V2_OriginalBudget" xfId="3807"/>
    <cellStyle name="_2007_2008 EQ Run Rates_Comparison_V2_OriginalBudget-E" xfId="3808"/>
    <cellStyle name="_2007_2008 EQ Run Rates_Comparison_V2_Sheet1" xfId="3809"/>
    <cellStyle name="_2007_2008 EQ Run Rates_Comparison_V2_Sheet8" xfId="3810"/>
    <cellStyle name="_2007_2008 EQ Run Rates_Comparison_V2_vtemp" xfId="3811"/>
    <cellStyle name="_2007_2008 EQ Run Rates_Comparison_V3" xfId="3812"/>
    <cellStyle name="_2007_2008 EQ Run Rates_Comparison_V3 2" xfId="3813"/>
    <cellStyle name="_2007_2008 EQ Run Rates_Comparison_V3 2 2" xfId="3814"/>
    <cellStyle name="_2007_2008 EQ Run Rates_Comparison_V3 3" xfId="3815"/>
    <cellStyle name="_2007_2008 EQ Run Rates_Comparison_V3_3 YR Inc EQ" xfId="3816"/>
    <cellStyle name="_2007_2008 EQ Run Rates_Comparison_V3_Allocations" xfId="3817"/>
    <cellStyle name="_2007_2008 EQ Run Rates_Comparison_V3_contemp" xfId="3818"/>
    <cellStyle name="_2007_2008 EQ Run Rates_Comparison_V3_Eq As P&amp;L" xfId="3819"/>
    <cellStyle name="_2007_2008 EQ Run Rates_Comparison_V3_Eq As P&amp;L 2" xfId="3820"/>
    <cellStyle name="_2007_2008 EQ Run Rates_Comparison_V3_Eq As P&amp;L 2 2" xfId="3821"/>
    <cellStyle name="_2007_2008 EQ Run Rates_Comparison_V3_Eq As P&amp;L 3" xfId="3822"/>
    <cellStyle name="_2007_2008 EQ Run Rates_Comparison_V3_etemp" xfId="3823"/>
    <cellStyle name="_2007_2008 EQ Run Rates_Comparison_V3_HFCO2011IDBV1099Exp11" xfId="3824"/>
    <cellStyle name="_2007_2008 EQ Run Rates_Comparison_V3_IDB Consol P&amp;L" xfId="3825"/>
    <cellStyle name="_2007_2008 EQ Run Rates_Comparison_V3_IDBCon" xfId="3826"/>
    <cellStyle name="_2007_2008 EQ Run Rates_Comparison_V3_IDBE" xfId="3827"/>
    <cellStyle name="_2007_2008 EQ Run Rates_Comparison_V3_IDBE_1" xfId="3828"/>
    <cellStyle name="_2007_2008 EQ Run Rates_Comparison_V3_IDBV" xfId="3829"/>
    <cellStyle name="_2007_2008 EQ Run Rates_Comparison_V3_IDBV_1" xfId="3830"/>
    <cellStyle name="_2007_2008 EQ Run Rates_Comparison_V3_Int Dealer Fees" xfId="3831"/>
    <cellStyle name="_2007_2008 EQ Run Rates_Comparison_V3_OriginalBudget" xfId="3832"/>
    <cellStyle name="_2007_2008 EQ Run Rates_Comparison_V3_OriginalBudget-E" xfId="3833"/>
    <cellStyle name="_2007_2008 EQ Run Rates_Comparison_V3_Sheet1" xfId="3834"/>
    <cellStyle name="_2007_2008 EQ Run Rates_Comparison_V3_Sheet8" xfId="3835"/>
    <cellStyle name="_2007_2008 EQ Run Rates_Comparison_V3_vtemp" xfId="3836"/>
    <cellStyle name="-_2009 Budget for Barclays" xfId="3837"/>
    <cellStyle name="-_2009 Budget for Barclays_3 YR Inc EQ" xfId="3838"/>
    <cellStyle name="-_2009 Model version 21" xfId="3839"/>
    <cellStyle name="-_2009 Model version 21 2" xfId="3840"/>
    <cellStyle name="-_2009 Model version 21 2 2" xfId="3841"/>
    <cellStyle name="-_2009 Model version 21 2 2 2" xfId="3842"/>
    <cellStyle name="-_2009 Model version 21 2 3" xfId="3843"/>
    <cellStyle name="-_2009 Model version 21 2_3 YR Inc EQ" xfId="3844"/>
    <cellStyle name="-_2009 Model version 21 2_EQ US Exp" xfId="3845"/>
    <cellStyle name="-_2009 Model version 21 2_EQ US Exp 2" xfId="3846"/>
    <cellStyle name="-_2009 Model version 21 2_EQ US Exp 2 2" xfId="3847"/>
    <cellStyle name="-_2009 Model version 21 2_EQ US Exp 3" xfId="3848"/>
    <cellStyle name="-_2009 Model version 21 2_Int Dealer Fees" xfId="3849"/>
    <cellStyle name="-_2009 Model version 21 3" xfId="3850"/>
    <cellStyle name="-_2009 Model version 21 3 2" xfId="3851"/>
    <cellStyle name="-_2009 Model version 21 3 2 2" xfId="3852"/>
    <cellStyle name="-_2009 Model version 21 3 3" xfId="3853"/>
    <cellStyle name="-_2009 Model version 21 3_3 YR Inc EQ" xfId="3854"/>
    <cellStyle name="-_2009 Model version 21 3_EQ US Exp" xfId="3855"/>
    <cellStyle name="-_2009 Model version 21 3_EQ US Exp 2" xfId="3856"/>
    <cellStyle name="-_2009 Model version 21 3_EQ US Exp 2 2" xfId="3857"/>
    <cellStyle name="-_2009 Model version 21 3_EQ US Exp 3" xfId="3858"/>
    <cellStyle name="-_2009 Model version 21 3_Int Dealer Fees" xfId="3859"/>
    <cellStyle name="-_2009 Model version 21 4" xfId="3860"/>
    <cellStyle name="-_2009 Model version 21 4 2" xfId="3861"/>
    <cellStyle name="-_2009 Model version 21 5" xfId="3862"/>
    <cellStyle name="-_2009 Model version 21 6" xfId="3863"/>
    <cellStyle name="-_2009 Model version 21 7" xfId="3864"/>
    <cellStyle name="-_2009 Model version 21 8" xfId="3865"/>
    <cellStyle name="-_2009 Model version 21_3 YR Inc EQ" xfId="3866"/>
    <cellStyle name="-_2009 Model version 21_EQ US Exp" xfId="3867"/>
    <cellStyle name="-_2009 Model version 21_EQ US Exp 2" xfId="3868"/>
    <cellStyle name="-_2009 Model version 21_EQ US Exp 2 2" xfId="3869"/>
    <cellStyle name="-_2009 Model version 21_EQ US Exp 3" xfId="3870"/>
    <cellStyle name="-_2009 Model version 21_IDBE Direct Expenses" xfId="3871"/>
    <cellStyle name="-_2009 Model version 21_IDBE Direct Tech" xfId="3872"/>
    <cellStyle name="-_2009 Model version 21_IDBE Expenses" xfId="3873"/>
    <cellStyle name="-_2009 Model version 21_Int Dealer Fees" xfId="3874"/>
    <cellStyle name="_2009 Spending" xfId="3875"/>
    <cellStyle name="-_3 YR Inc EQ" xfId="3876"/>
    <cellStyle name="-_Allocations" xfId="3877"/>
    <cellStyle name="_Analyst View" xfId="3878"/>
    <cellStyle name="_Analyst View 2" xfId="3879"/>
    <cellStyle name="_Analyst View 2 2" xfId="3880"/>
    <cellStyle name="_Analyst View 2 2 2" xfId="3881"/>
    <cellStyle name="_Analyst View 2 3" xfId="3882"/>
    <cellStyle name="_Analyst View 2_3 YR Inc EQ" xfId="3883"/>
    <cellStyle name="_Analyst View 2_EQ US Exp" xfId="3884"/>
    <cellStyle name="_Analyst View 2_EQ US Exp 2" xfId="3885"/>
    <cellStyle name="_Analyst View 2_EQ US Exp 2 2" xfId="3886"/>
    <cellStyle name="_Analyst View 2_EQ US Exp 3" xfId="3887"/>
    <cellStyle name="_Analyst View 2_Int Dealer Fees" xfId="3888"/>
    <cellStyle name="_Analyst View 3" xfId="3889"/>
    <cellStyle name="_Analyst View 3 2" xfId="3890"/>
    <cellStyle name="_Analyst View 3 2 2" xfId="3891"/>
    <cellStyle name="_Analyst View 3 3" xfId="3892"/>
    <cellStyle name="_Analyst View 3_3 YR Inc EQ" xfId="3893"/>
    <cellStyle name="_Analyst View 3_EQ US Exp" xfId="3894"/>
    <cellStyle name="_Analyst View 3_EQ US Exp 2" xfId="3895"/>
    <cellStyle name="_Analyst View 3_EQ US Exp 2 2" xfId="3896"/>
    <cellStyle name="_Analyst View 3_EQ US Exp 3" xfId="3897"/>
    <cellStyle name="_Analyst View 3_Int Dealer Fees" xfId="3898"/>
    <cellStyle name="_Analyst View 4" xfId="3899"/>
    <cellStyle name="_Analyst View 4 2" xfId="3900"/>
    <cellStyle name="_Analyst View 5" xfId="3901"/>
    <cellStyle name="_Analyst View 6" xfId="3902"/>
    <cellStyle name="_Analyst View 7" xfId="3903"/>
    <cellStyle name="_Analyst View 8" xfId="3904"/>
    <cellStyle name="_Analyst View_2009 Budget for Barclays" xfId="3905"/>
    <cellStyle name="_Analyst View_2009 Budget for Barclays_3 YR Inc EQ" xfId="3906"/>
    <cellStyle name="_Analyst View_2009 Model version 21" xfId="3907"/>
    <cellStyle name="_Analyst View_2009 Model version 21 2" xfId="3908"/>
    <cellStyle name="_Analyst View_2009 Model version 21 2 2" xfId="3909"/>
    <cellStyle name="_Analyst View_2009 Model version 21 2 2 2" xfId="3910"/>
    <cellStyle name="_Analyst View_2009 Model version 21 2 3" xfId="3911"/>
    <cellStyle name="_Analyst View_2009 Model version 21 2_3 YR Inc EQ" xfId="3912"/>
    <cellStyle name="_Analyst View_2009 Model version 21 2_EQ US Exp" xfId="3913"/>
    <cellStyle name="_Analyst View_2009 Model version 21 2_EQ US Exp 2" xfId="3914"/>
    <cellStyle name="_Analyst View_2009 Model version 21 2_EQ US Exp 2 2" xfId="3915"/>
    <cellStyle name="_Analyst View_2009 Model version 21 2_EQ US Exp 3" xfId="3916"/>
    <cellStyle name="_Analyst View_2009 Model version 21 2_Int Dealer Fees" xfId="3917"/>
    <cellStyle name="_Analyst View_2009 Model version 21 3" xfId="3918"/>
    <cellStyle name="_Analyst View_2009 Model version 21 3 2" xfId="3919"/>
    <cellStyle name="_Analyst View_2009 Model version 21 3 2 2" xfId="3920"/>
    <cellStyle name="_Analyst View_2009 Model version 21 3 3" xfId="3921"/>
    <cellStyle name="_Analyst View_2009 Model version 21 3_3 YR Inc EQ" xfId="3922"/>
    <cellStyle name="_Analyst View_2009 Model version 21 3_EQ US Exp" xfId="3923"/>
    <cellStyle name="_Analyst View_2009 Model version 21 3_EQ US Exp 2" xfId="3924"/>
    <cellStyle name="_Analyst View_2009 Model version 21 3_EQ US Exp 2 2" xfId="3925"/>
    <cellStyle name="_Analyst View_2009 Model version 21 3_EQ US Exp 3" xfId="3926"/>
    <cellStyle name="_Analyst View_2009 Model version 21 3_Int Dealer Fees" xfId="3927"/>
    <cellStyle name="_Analyst View_2009 Model version 21 4" xfId="3928"/>
    <cellStyle name="_Analyst View_2009 Model version 21 4 2" xfId="3929"/>
    <cellStyle name="_Analyst View_2009 Model version 21 5" xfId="3930"/>
    <cellStyle name="_Analyst View_2009 Model version 21 6" xfId="3931"/>
    <cellStyle name="_Analyst View_2009 Model version 21 7" xfId="3932"/>
    <cellStyle name="_Analyst View_2009 Model version 21 8" xfId="3933"/>
    <cellStyle name="_Analyst View_2009 Model version 21 8_3 YR Inc EQ" xfId="3934"/>
    <cellStyle name="_Analyst View_2009 Model version 21_3 YR Inc EQ" xfId="3935"/>
    <cellStyle name="_Analyst View_2009 Model version 21_EQ US Exp" xfId="3936"/>
    <cellStyle name="_Analyst View_2009 Model version 21_EQ US Exp 2" xfId="3937"/>
    <cellStyle name="_Analyst View_2009 Model version 21_EQ US Exp 2 2" xfId="3938"/>
    <cellStyle name="_Analyst View_2009 Model version 21_EQ US Exp 3" xfId="3939"/>
    <cellStyle name="_Analyst View_2009 Model version 21_IDBE Direct Expenses" xfId="3940"/>
    <cellStyle name="_Analyst View_2009 Model version 21_IDBE Direct Tech" xfId="3941"/>
    <cellStyle name="_Analyst View_2009 Model version 21_IDBE Expenses" xfId="3942"/>
    <cellStyle name="_Analyst View_2009 Model version 21_Int Dealer Fees" xfId="3943"/>
    <cellStyle name="_Analyst View_3 YR Inc EQ" xfId="3944"/>
    <cellStyle name="_Analyst View_EQ US Exp" xfId="3945"/>
    <cellStyle name="_Analyst View_EQ US Exp 2" xfId="3946"/>
    <cellStyle name="_Analyst View_EQ US Exp 2 2" xfId="3947"/>
    <cellStyle name="_Analyst View_EQ US Exp 3" xfId="3948"/>
    <cellStyle name="_Analyst View_IDBE Direct Expenses" xfId="3949"/>
    <cellStyle name="_Analyst View_IDBE Direct Tech" xfId="3950"/>
    <cellStyle name="_Analyst View_IDBE Expenses" xfId="3951"/>
    <cellStyle name="_Analyst View_Int Dealer Fees" xfId="3952"/>
    <cellStyle name="_Analyst View_NewMarkets P&amp;L (Mgmt)" xfId="3953"/>
    <cellStyle name="_Analyst View_NewMarkets P&amp;L (Mgmt)_3 YR Inc EQ" xfId="3954"/>
    <cellStyle name="_Book1" xfId="3955"/>
    <cellStyle name="_Book1 (3)" xfId="3956"/>
    <cellStyle name="_Book1 (3) 2" xfId="3957"/>
    <cellStyle name="_Book1 (3) 2 2" xfId="3958"/>
    <cellStyle name="_Book1 (3) 3" xfId="3959"/>
    <cellStyle name="_Book1 (3)_3 YR Inc EQ" xfId="3960"/>
    <cellStyle name="_Book1 (3)_Allocations" xfId="3961"/>
    <cellStyle name="_Book1 (3)_contemp" xfId="3962"/>
    <cellStyle name="_Book1 (3)_Eq As P&amp;L" xfId="3963"/>
    <cellStyle name="_Book1 (3)_Eq As P&amp;L 2" xfId="3964"/>
    <cellStyle name="_Book1 (3)_Eq As P&amp;L 2 2" xfId="3965"/>
    <cellStyle name="_Book1 (3)_Eq As P&amp;L 3" xfId="3966"/>
    <cellStyle name="_Book1 (3)_etemp" xfId="3967"/>
    <cellStyle name="_Book1 (3)_HFCO2011IDBV1099Exp11" xfId="3968"/>
    <cellStyle name="_Book1 (3)_IDB Consol P&amp;L" xfId="3969"/>
    <cellStyle name="_Book1 (3)_IDBCon" xfId="3970"/>
    <cellStyle name="_Book1 (3)_IDBE" xfId="3971"/>
    <cellStyle name="_Book1 (3)_IDBE_1" xfId="3972"/>
    <cellStyle name="_Book1 (3)_IDBV" xfId="3973"/>
    <cellStyle name="_Book1 (3)_IDBV_1" xfId="3974"/>
    <cellStyle name="_Book1 (3)_Int Dealer Fees" xfId="3975"/>
    <cellStyle name="_Book1 (3)_OriginalBudget" xfId="3976"/>
    <cellStyle name="_Book1 (3)_OriginalBudget-E" xfId="3977"/>
    <cellStyle name="_Book1 (3)_Sheet1" xfId="3978"/>
    <cellStyle name="_Book1 (3)_Sheet8" xfId="3979"/>
    <cellStyle name="_Book1 (3)_TW Flash by Region_09_10_08 August Phased 07 Actuals_Adj" xfId="3980"/>
    <cellStyle name="_Book1 (3)_TW Flash by Region_09_10_08 August Phased 07 Actuals_Adj 2" xfId="3981"/>
    <cellStyle name="_Book1 (3)_TW Flash by Region_09_10_08 August Phased 07 Actuals_Adj 2 2" xfId="3982"/>
    <cellStyle name="_Book1 (3)_TW Flash by Region_09_10_08 August Phased 07 Actuals_Adj 3" xfId="3983"/>
    <cellStyle name="_Book1 (3)_vtemp" xfId="3984"/>
    <cellStyle name="_Book1 2" xfId="3985"/>
    <cellStyle name="_Book1 2 2" xfId="3986"/>
    <cellStyle name="_Book1 2 2 2" xfId="3987"/>
    <cellStyle name="_Book1 2 3" xfId="3988"/>
    <cellStyle name="_Book1 2_3 YR Inc EQ" xfId="3989"/>
    <cellStyle name="_Book1 2_EQ US Exp" xfId="3990"/>
    <cellStyle name="_Book1 2_EQ US Exp 2" xfId="3991"/>
    <cellStyle name="_Book1 2_EQ US Exp 2 2" xfId="3992"/>
    <cellStyle name="_Book1 2_EQ US Exp 3" xfId="3993"/>
    <cellStyle name="_Book1 2_Int Dealer Fees" xfId="3994"/>
    <cellStyle name="_Book1 3" xfId="3995"/>
    <cellStyle name="_Book1 3 2" xfId="3996"/>
    <cellStyle name="_Book1 3 2 2" xfId="3997"/>
    <cellStyle name="_Book1 3 3" xfId="3998"/>
    <cellStyle name="_Book1 3_3 YR Inc EQ" xfId="3999"/>
    <cellStyle name="_Book1 3_EQ US Exp" xfId="4000"/>
    <cellStyle name="_Book1 3_EQ US Exp 2" xfId="4001"/>
    <cellStyle name="_Book1 3_EQ US Exp 2 2" xfId="4002"/>
    <cellStyle name="_Book1 3_EQ US Exp 3" xfId="4003"/>
    <cellStyle name="_Book1 3_Int Dealer Fees" xfId="4004"/>
    <cellStyle name="_Book1 4" xfId="4005"/>
    <cellStyle name="_Book1 4 2" xfId="4006"/>
    <cellStyle name="_Book1 5" xfId="4007"/>
    <cellStyle name="_Book1 6" xfId="4008"/>
    <cellStyle name="_Book1 7" xfId="4009"/>
    <cellStyle name="_Book1 8" xfId="4010"/>
    <cellStyle name="_Book1 8_3 YR Inc EQ" xfId="4011"/>
    <cellStyle name="_Book1_2009 Budget for Barclays" xfId="4012"/>
    <cellStyle name="_Book1_2009 Budget for Barclays_3 YR Inc EQ" xfId="4013"/>
    <cellStyle name="_Book1_2009 Model version 21" xfId="4014"/>
    <cellStyle name="_Book1_2009 Model version 21 2" xfId="4015"/>
    <cellStyle name="_Book1_2009 Model version 21 2 2" xfId="4016"/>
    <cellStyle name="_Book1_2009 Model version 21 2 2 2" xfId="4017"/>
    <cellStyle name="_Book1_2009 Model version 21 2 3" xfId="4018"/>
    <cellStyle name="_Book1_2009 Model version 21 2_3 YR Inc EQ" xfId="4019"/>
    <cellStyle name="_Book1_2009 Model version 21 2_EQ US Exp" xfId="4020"/>
    <cellStyle name="_Book1_2009 Model version 21 2_EQ US Exp 2" xfId="4021"/>
    <cellStyle name="_Book1_2009 Model version 21 2_EQ US Exp 2 2" xfId="4022"/>
    <cellStyle name="_Book1_2009 Model version 21 2_EQ US Exp 3" xfId="4023"/>
    <cellStyle name="_Book1_2009 Model version 21 2_Int Dealer Fees" xfId="4024"/>
    <cellStyle name="_Book1_2009 Model version 21 3" xfId="4025"/>
    <cellStyle name="_Book1_2009 Model version 21 3 2" xfId="4026"/>
    <cellStyle name="_Book1_2009 Model version 21 3 2 2" xfId="4027"/>
    <cellStyle name="_Book1_2009 Model version 21 3 3" xfId="4028"/>
    <cellStyle name="_Book1_2009 Model version 21 3_3 YR Inc EQ" xfId="4029"/>
    <cellStyle name="_Book1_2009 Model version 21 3_EQ US Exp" xfId="4030"/>
    <cellStyle name="_Book1_2009 Model version 21 3_EQ US Exp 2" xfId="4031"/>
    <cellStyle name="_Book1_2009 Model version 21 3_EQ US Exp 2 2" xfId="4032"/>
    <cellStyle name="_Book1_2009 Model version 21 3_EQ US Exp 3" xfId="4033"/>
    <cellStyle name="_Book1_2009 Model version 21 3_Int Dealer Fees" xfId="4034"/>
    <cellStyle name="_Book1_2009 Model version 21 4" xfId="4035"/>
    <cellStyle name="_Book1_2009 Model version 21 4 2" xfId="4036"/>
    <cellStyle name="_Book1_2009 Model version 21 5" xfId="4037"/>
    <cellStyle name="_Book1_2009 Model version 21 6" xfId="4038"/>
    <cellStyle name="_Book1_2009 Model version 21 7" xfId="4039"/>
    <cellStyle name="_Book1_2009 Model version 21 8" xfId="4040"/>
    <cellStyle name="_Book1_2009 Model version 21_3 YR Inc EQ" xfId="4041"/>
    <cellStyle name="_Book1_2009 Model version 21_EQ US Exp" xfId="4042"/>
    <cellStyle name="_Book1_2009 Model version 21_EQ US Exp 2" xfId="4043"/>
    <cellStyle name="_Book1_2009 Model version 21_EQ US Exp 2 2" xfId="4044"/>
    <cellStyle name="_Book1_2009 Model version 21_EQ US Exp 3" xfId="4045"/>
    <cellStyle name="_Book1_2009 Model version 21_IDBE Direct Expenses" xfId="4046"/>
    <cellStyle name="_Book1_2009 Model version 21_IDBE Direct Tech" xfId="4047"/>
    <cellStyle name="_Book1_2009 Model version 21_IDBE Expenses" xfId="4048"/>
    <cellStyle name="_Book1_2009 Model version 21_Int Dealer Fees" xfId="4049"/>
    <cellStyle name="_Book1_3 YR Inc EQ" xfId="4050"/>
    <cellStyle name="_Book1_Allocations" xfId="4051"/>
    <cellStyle name="_Book1_contemp" xfId="4052"/>
    <cellStyle name="_Book1_Details from Reporting pack" xfId="4053"/>
    <cellStyle name="_Book1_Eq As P&amp;L" xfId="4054"/>
    <cellStyle name="_Book1_Eq As P&amp;L 2" xfId="4055"/>
    <cellStyle name="_Book1_Eq As P&amp;L 2 2" xfId="4056"/>
    <cellStyle name="_Book1_Eq As P&amp;L 3" xfId="4057"/>
    <cellStyle name="_Book1_EQ US Exp" xfId="4058"/>
    <cellStyle name="_Book1_EQ US Exp 2" xfId="4059"/>
    <cellStyle name="_Book1_EQ US Exp 2 2" xfId="4060"/>
    <cellStyle name="_Book1_EQ US Exp 3" xfId="4061"/>
    <cellStyle name="_Book1_etemp" xfId="4062"/>
    <cellStyle name="_Book1_HFCO2011IDBV1099Exp11" xfId="4063"/>
    <cellStyle name="_Book1_IDB Consol P&amp;L" xfId="4064"/>
    <cellStyle name="_Book1_IDBCon" xfId="4065"/>
    <cellStyle name="_Book1_IDBE" xfId="4066"/>
    <cellStyle name="_Book1_IDBE Direct Expenses" xfId="4067"/>
    <cellStyle name="_Book1_IDBE Direct Tech" xfId="4068"/>
    <cellStyle name="_Book1_IDBE Expenses" xfId="4069"/>
    <cellStyle name="_Book1_IDBE_1" xfId="4070"/>
    <cellStyle name="_Book1_IDBV" xfId="4071"/>
    <cellStyle name="_Book1_IDBV_1" xfId="4072"/>
    <cellStyle name="_Book1_Int Dealer Fees" xfId="4073"/>
    <cellStyle name="_Book1_NewMarkets P&amp;L (Mgmt)" xfId="4074"/>
    <cellStyle name="_Book1_NewMarkets P&amp;L (Mgmt)_3 YR Inc EQ" xfId="4075"/>
    <cellStyle name="_Book1_OriginalBudget" xfId="4076"/>
    <cellStyle name="_Book1_OriginalBudget-E" xfId="4077"/>
    <cellStyle name="_Book1_Sheet1" xfId="4078"/>
    <cellStyle name="_Book1_Sheet8" xfId="4079"/>
    <cellStyle name="_Book1_vtemp" xfId="4080"/>
    <cellStyle name="_Book1_YTD YTG Rev" xfId="4081"/>
    <cellStyle name="_Book1_YTD YTG Rev 2" xfId="4082"/>
    <cellStyle name="_Book1_YTD YTG Rev 2 2" xfId="4083"/>
    <cellStyle name="_Book1_YTD YTG Rev 3" xfId="4084"/>
    <cellStyle name="_Book1_YTD YTG Rev_3 YR Inc EQ" xfId="4085"/>
    <cellStyle name="_Book1_YTD YTG Rev_Allocations" xfId="4086"/>
    <cellStyle name="_Book1_YTD YTG Rev_contemp" xfId="4087"/>
    <cellStyle name="_Book1_YTD YTG Rev_etemp" xfId="4088"/>
    <cellStyle name="_Book1_YTD YTG Rev_HFCO2011IDBV1099Exp11" xfId="4089"/>
    <cellStyle name="_Book1_YTD YTG Rev_IDB Consol P&amp;L" xfId="4090"/>
    <cellStyle name="_Book1_YTD YTG Rev_IDBCon" xfId="4091"/>
    <cellStyle name="_Book1_YTD YTG Rev_IDBE" xfId="4092"/>
    <cellStyle name="_Book1_YTD YTG Rev_IDBE_1" xfId="4093"/>
    <cellStyle name="_Book1_YTD YTG Rev_IDBV" xfId="4094"/>
    <cellStyle name="_Book1_YTD YTG Rev_IDBV_1" xfId="4095"/>
    <cellStyle name="_Book1_YTD YTG Rev_Int Dealer Fees" xfId="4096"/>
    <cellStyle name="_Book1_YTD YTG Rev_OriginalBudget" xfId="4097"/>
    <cellStyle name="_Book1_YTD YTG Rev_OriginalBudget-E" xfId="4098"/>
    <cellStyle name="_Book1_YTD YTG Rev_Sheet1" xfId="4099"/>
    <cellStyle name="_Book1_YTD YTG Rev_Sheet8" xfId="4100"/>
    <cellStyle name="_Book1_YTD YTG Rev_vtemp" xfId="4101"/>
    <cellStyle name="_Book2" xfId="4102"/>
    <cellStyle name="_Book2 2" xfId="4103"/>
    <cellStyle name="_Book2 2 2" xfId="4104"/>
    <cellStyle name="_Book2 2 2 2" xfId="4105"/>
    <cellStyle name="_Book2 2 3" xfId="4106"/>
    <cellStyle name="_Book2 2_3 YR Inc EQ" xfId="4107"/>
    <cellStyle name="_Book2 2_EQ US Exp" xfId="4108"/>
    <cellStyle name="_Book2 2_EQ US Exp 2" xfId="4109"/>
    <cellStyle name="_Book2 2_EQ US Exp 2 2" xfId="4110"/>
    <cellStyle name="_Book2 2_EQ US Exp 3" xfId="4111"/>
    <cellStyle name="_Book2 2_Int Dealer Fees" xfId="4112"/>
    <cellStyle name="_Book2 3" xfId="4113"/>
    <cellStyle name="_Book2 3 2" xfId="4114"/>
    <cellStyle name="_Book2 3 2 2" xfId="4115"/>
    <cellStyle name="_Book2 3 3" xfId="4116"/>
    <cellStyle name="_Book2 3_3 YR Inc EQ" xfId="4117"/>
    <cellStyle name="_Book2 3_EQ US Exp" xfId="4118"/>
    <cellStyle name="_Book2 3_EQ US Exp 2" xfId="4119"/>
    <cellStyle name="_Book2 3_EQ US Exp 2 2" xfId="4120"/>
    <cellStyle name="_Book2 3_EQ US Exp 3" xfId="4121"/>
    <cellStyle name="_Book2 3_Int Dealer Fees" xfId="4122"/>
    <cellStyle name="_Book2 4" xfId="4123"/>
    <cellStyle name="_Book2 4 2" xfId="4124"/>
    <cellStyle name="_Book2 5" xfId="4125"/>
    <cellStyle name="_Book2 6" xfId="4126"/>
    <cellStyle name="_Book2 7" xfId="4127"/>
    <cellStyle name="_Book2 8" xfId="4128"/>
    <cellStyle name="_Book2_2009 Budget for Barclays" xfId="4129"/>
    <cellStyle name="_Book2_2009 Budget for Barclays_3 YR Inc EQ" xfId="4130"/>
    <cellStyle name="_Book2_2009 Model version 21" xfId="4131"/>
    <cellStyle name="_Book2_2009 Model version 21 2" xfId="4132"/>
    <cellStyle name="_Book2_2009 Model version 21 2 2" xfId="4133"/>
    <cellStyle name="_Book2_2009 Model version 21 2 2 2" xfId="4134"/>
    <cellStyle name="_Book2_2009 Model version 21 2 3" xfId="4135"/>
    <cellStyle name="_Book2_2009 Model version 21 2_3 YR Inc EQ" xfId="4136"/>
    <cellStyle name="_Book2_2009 Model version 21 2_EQ US Exp" xfId="4137"/>
    <cellStyle name="_Book2_2009 Model version 21 2_EQ US Exp 2" xfId="4138"/>
    <cellStyle name="_Book2_2009 Model version 21 2_EQ US Exp 2 2" xfId="4139"/>
    <cellStyle name="_Book2_2009 Model version 21 2_EQ US Exp 3" xfId="4140"/>
    <cellStyle name="_Book2_2009 Model version 21 2_Int Dealer Fees" xfId="4141"/>
    <cellStyle name="_Book2_2009 Model version 21 3" xfId="4142"/>
    <cellStyle name="_Book2_2009 Model version 21 3 2" xfId="4143"/>
    <cellStyle name="_Book2_2009 Model version 21 3 2 2" xfId="4144"/>
    <cellStyle name="_Book2_2009 Model version 21 3 3" xfId="4145"/>
    <cellStyle name="_Book2_2009 Model version 21 3_3 YR Inc EQ" xfId="4146"/>
    <cellStyle name="_Book2_2009 Model version 21 3_EQ US Exp" xfId="4147"/>
    <cellStyle name="_Book2_2009 Model version 21 3_EQ US Exp 2" xfId="4148"/>
    <cellStyle name="_Book2_2009 Model version 21 3_EQ US Exp 2 2" xfId="4149"/>
    <cellStyle name="_Book2_2009 Model version 21 3_EQ US Exp 3" xfId="4150"/>
    <cellStyle name="_Book2_2009 Model version 21 3_Int Dealer Fees" xfId="4151"/>
    <cellStyle name="_Book2_2009 Model version 21 4" xfId="4152"/>
    <cellStyle name="_Book2_2009 Model version 21 4 2" xfId="4153"/>
    <cellStyle name="_Book2_2009 Model version 21 5" xfId="4154"/>
    <cellStyle name="_Book2_2009 Model version 21 6" xfId="4155"/>
    <cellStyle name="_Book2_2009 Model version 21 7" xfId="4156"/>
    <cellStyle name="_Book2_2009 Model version 21 8" xfId="4157"/>
    <cellStyle name="_Book2_2009 Model version 21_3 YR Inc EQ" xfId="4158"/>
    <cellStyle name="_Book2_2009 Model version 21_EQ US Exp" xfId="4159"/>
    <cellStyle name="_Book2_2009 Model version 21_EQ US Exp 2" xfId="4160"/>
    <cellStyle name="_Book2_2009 Model version 21_EQ US Exp 2 2" xfId="4161"/>
    <cellStyle name="_Book2_2009 Model version 21_EQ US Exp 3" xfId="4162"/>
    <cellStyle name="_Book2_2009 Model version 21_IDBE Direct Expenses" xfId="4163"/>
    <cellStyle name="_Book2_2009 Model version 21_IDBE Direct Tech" xfId="4164"/>
    <cellStyle name="_Book2_2009 Model version 21_IDBE Expenses" xfId="4165"/>
    <cellStyle name="_Book2_2009 Model version 21_Int Dealer Fees" xfId="4166"/>
    <cellStyle name="_Book2_3 YR Inc EQ" xfId="4167"/>
    <cellStyle name="_Book2_Allocations" xfId="4168"/>
    <cellStyle name="_Book2_contemp" xfId="4169"/>
    <cellStyle name="_Book2_Details from Reporting pack" xfId="4170"/>
    <cellStyle name="_Book2_Eq As P&amp;L" xfId="4171"/>
    <cellStyle name="_Book2_Eq As P&amp;L 2" xfId="4172"/>
    <cellStyle name="_Book2_Eq As P&amp;L 2 2" xfId="4173"/>
    <cellStyle name="_Book2_Eq As P&amp;L 3" xfId="4174"/>
    <cellStyle name="_Book2_EQ US Exp" xfId="4175"/>
    <cellStyle name="_Book2_EQ US Exp 2" xfId="4176"/>
    <cellStyle name="_Book2_EQ US Exp 2 2" xfId="4177"/>
    <cellStyle name="_Book2_EQ US Exp 3" xfId="4178"/>
    <cellStyle name="_Book2_etemp" xfId="4179"/>
    <cellStyle name="_Book2_HFCO2011IDBV1099Exp11" xfId="4180"/>
    <cellStyle name="_Book2_IDB Consol P&amp;L" xfId="4181"/>
    <cellStyle name="_Book2_IDBCon" xfId="4182"/>
    <cellStyle name="_Book2_IDBE" xfId="4183"/>
    <cellStyle name="_Book2_IDBE Direct Expenses" xfId="4184"/>
    <cellStyle name="_Book2_IDBE Direct Tech" xfId="4185"/>
    <cellStyle name="_Book2_IDBE Expenses" xfId="4186"/>
    <cellStyle name="_Book2_IDBE_1" xfId="4187"/>
    <cellStyle name="_Book2_IDBV" xfId="4188"/>
    <cellStyle name="_Book2_IDBV_1" xfId="4189"/>
    <cellStyle name="_Book2_Int Dealer Fees" xfId="4190"/>
    <cellStyle name="_Book2_NewMarkets P&amp;L (Mgmt)" xfId="4191"/>
    <cellStyle name="_Book2_NewMarkets P&amp;L (Mgmt)_3 YR Inc EQ" xfId="4192"/>
    <cellStyle name="_Book2_OriginalBudget" xfId="4193"/>
    <cellStyle name="_Book2_OriginalBudget-E" xfId="4194"/>
    <cellStyle name="_Book2_Sheet1" xfId="4195"/>
    <cellStyle name="_Book2_Sheet8" xfId="4196"/>
    <cellStyle name="_Book2_vtemp" xfId="4197"/>
    <cellStyle name="_Book2_YTD YTG Rev" xfId="4198"/>
    <cellStyle name="_Book2_YTD YTG Rev 2" xfId="4199"/>
    <cellStyle name="_Book2_YTD YTG Rev 2 2" xfId="4200"/>
    <cellStyle name="_Book2_YTD YTG Rev 3" xfId="4201"/>
    <cellStyle name="_Book2_YTD YTG Rev_3 YR Inc EQ" xfId="4202"/>
    <cellStyle name="_Book2_YTD YTG Rev_Allocations" xfId="4203"/>
    <cellStyle name="_Book2_YTD YTG Rev_contemp" xfId="4204"/>
    <cellStyle name="_Book2_YTD YTG Rev_etemp" xfId="4205"/>
    <cellStyle name="_Book2_YTD YTG Rev_HFCO2011IDBV1099Exp11" xfId="4206"/>
    <cellStyle name="_Book2_YTD YTG Rev_IDB Consol P&amp;L" xfId="4207"/>
    <cellStyle name="_Book2_YTD YTG Rev_IDBCon" xfId="4208"/>
    <cellStyle name="_Book2_YTD YTG Rev_IDBE" xfId="4209"/>
    <cellStyle name="_Book2_YTD YTG Rev_IDBE_1" xfId="4210"/>
    <cellStyle name="_Book2_YTD YTG Rev_IDBV" xfId="4211"/>
    <cellStyle name="_Book2_YTD YTG Rev_IDBV_1" xfId="4212"/>
    <cellStyle name="_Book2_YTD YTG Rev_Int Dealer Fees" xfId="4213"/>
    <cellStyle name="_Book2_YTD YTG Rev_OriginalBudget" xfId="4214"/>
    <cellStyle name="_Book2_YTD YTG Rev_OriginalBudget-E" xfId="4215"/>
    <cellStyle name="_Book2_YTD YTG Rev_Sheet1" xfId="4216"/>
    <cellStyle name="_Book2_YTD YTG Rev_Sheet8" xfId="4217"/>
    <cellStyle name="_Book2_YTD YTG Rev_vtemp" xfId="4218"/>
    <cellStyle name="_Book23" xfId="4219"/>
    <cellStyle name="_Book23 2" xfId="4220"/>
    <cellStyle name="_Book23 2 2" xfId="4221"/>
    <cellStyle name="_Book23 2 2 2" xfId="4222"/>
    <cellStyle name="_Book23 2 3" xfId="4223"/>
    <cellStyle name="_Book23 2_3 YR Inc EQ" xfId="4224"/>
    <cellStyle name="_Book23 2_EQ US Exp" xfId="4225"/>
    <cellStyle name="_Book23 2_EQ US Exp 2" xfId="4226"/>
    <cellStyle name="_Book23 2_EQ US Exp 2 2" xfId="4227"/>
    <cellStyle name="_Book23 2_EQ US Exp 3" xfId="4228"/>
    <cellStyle name="_Book23 2_Int Dealer Fees" xfId="4229"/>
    <cellStyle name="_Book23 3" xfId="4230"/>
    <cellStyle name="_Book23 3 2" xfId="4231"/>
    <cellStyle name="_Book23 3 2 2" xfId="4232"/>
    <cellStyle name="_Book23 3 3" xfId="4233"/>
    <cellStyle name="_Book23 3_3 YR Inc EQ" xfId="4234"/>
    <cellStyle name="_Book23 3_EQ US Exp" xfId="4235"/>
    <cellStyle name="_Book23 3_EQ US Exp 2" xfId="4236"/>
    <cellStyle name="_Book23 3_EQ US Exp 2 2" xfId="4237"/>
    <cellStyle name="_Book23 3_EQ US Exp 3" xfId="4238"/>
    <cellStyle name="_Book23 3_Int Dealer Fees" xfId="4239"/>
    <cellStyle name="_Book23 4" xfId="4240"/>
    <cellStyle name="_Book23 4 2" xfId="4241"/>
    <cellStyle name="_Book23 5" xfId="4242"/>
    <cellStyle name="_Book23 6" xfId="4243"/>
    <cellStyle name="_Book23 7" xfId="4244"/>
    <cellStyle name="_Book23 8" xfId="4245"/>
    <cellStyle name="_Book23_2009 Budget for Barclays" xfId="4246"/>
    <cellStyle name="_Book23_2009 Budget for Barclays_3 YR Inc EQ" xfId="4247"/>
    <cellStyle name="_Book23_2009 Model version 21" xfId="4248"/>
    <cellStyle name="_Book23_2009 Model version 21 2" xfId="4249"/>
    <cellStyle name="_Book23_2009 Model version 21 2 2" xfId="4250"/>
    <cellStyle name="_Book23_2009 Model version 21 2 2 2" xfId="4251"/>
    <cellStyle name="_Book23_2009 Model version 21 2 3" xfId="4252"/>
    <cellStyle name="_Book23_2009 Model version 21 2_3 YR Inc EQ" xfId="4253"/>
    <cellStyle name="_Book23_2009 Model version 21 2_EQ US Exp" xfId="4254"/>
    <cellStyle name="_Book23_2009 Model version 21 2_EQ US Exp 2" xfId="4255"/>
    <cellStyle name="_Book23_2009 Model version 21 2_EQ US Exp 2 2" xfId="4256"/>
    <cellStyle name="_Book23_2009 Model version 21 2_EQ US Exp 3" xfId="4257"/>
    <cellStyle name="_Book23_2009 Model version 21 2_Int Dealer Fees" xfId="4258"/>
    <cellStyle name="_Book23_2009 Model version 21 3" xfId="4259"/>
    <cellStyle name="_Book23_2009 Model version 21 3 2" xfId="4260"/>
    <cellStyle name="_Book23_2009 Model version 21 3 2 2" xfId="4261"/>
    <cellStyle name="_Book23_2009 Model version 21 3 3" xfId="4262"/>
    <cellStyle name="_Book23_2009 Model version 21 3_3 YR Inc EQ" xfId="4263"/>
    <cellStyle name="_Book23_2009 Model version 21 3_EQ US Exp" xfId="4264"/>
    <cellStyle name="_Book23_2009 Model version 21 3_EQ US Exp 2" xfId="4265"/>
    <cellStyle name="_Book23_2009 Model version 21 3_EQ US Exp 2 2" xfId="4266"/>
    <cellStyle name="_Book23_2009 Model version 21 3_EQ US Exp 3" xfId="4267"/>
    <cellStyle name="_Book23_2009 Model version 21 3_Int Dealer Fees" xfId="4268"/>
    <cellStyle name="_Book23_2009 Model version 21 4" xfId="4269"/>
    <cellStyle name="_Book23_2009 Model version 21 4 2" xfId="4270"/>
    <cellStyle name="_Book23_2009 Model version 21 5" xfId="4271"/>
    <cellStyle name="_Book23_2009 Model version 21 6" xfId="4272"/>
    <cellStyle name="_Book23_2009 Model version 21 7" xfId="4273"/>
    <cellStyle name="_Book23_2009 Model version 21 8" xfId="4274"/>
    <cellStyle name="_Book23_2009 Model version 21_3 YR Inc EQ" xfId="4275"/>
    <cellStyle name="_Book23_2009 Model version 21_EQ US Exp" xfId="4276"/>
    <cellStyle name="_Book23_2009 Model version 21_EQ US Exp 2" xfId="4277"/>
    <cellStyle name="_Book23_2009 Model version 21_EQ US Exp 2 2" xfId="4278"/>
    <cellStyle name="_Book23_2009 Model version 21_EQ US Exp 3" xfId="4279"/>
    <cellStyle name="_Book23_2009 Model version 21_IDBE Direct Expenses" xfId="4280"/>
    <cellStyle name="_Book23_2009 Model version 21_IDBE Direct Tech" xfId="4281"/>
    <cellStyle name="_Book23_2009 Model version 21_IDBE Expenses" xfId="4282"/>
    <cellStyle name="_Book23_2009 Model version 21_Int Dealer Fees" xfId="4283"/>
    <cellStyle name="_Book23_3 YR Inc EQ" xfId="4284"/>
    <cellStyle name="_Book23_Eq As P&amp;L" xfId="4285"/>
    <cellStyle name="_Book23_Eq As P&amp;L 2" xfId="4286"/>
    <cellStyle name="_Book23_Eq As P&amp;L 2 2" xfId="4287"/>
    <cellStyle name="_Book23_Eq As P&amp;L 3" xfId="4288"/>
    <cellStyle name="_Book23_EQ US Exp" xfId="4289"/>
    <cellStyle name="_Book23_EQ US Exp 2" xfId="4290"/>
    <cellStyle name="_Book23_EQ US Exp 2 2" xfId="4291"/>
    <cellStyle name="_Book23_EQ US Exp 3" xfId="4292"/>
    <cellStyle name="_Book23_IDBE Direct Expenses" xfId="4293"/>
    <cellStyle name="_Book23_IDBE Direct Tech" xfId="4294"/>
    <cellStyle name="_Book23_IDBE Expenses" xfId="4295"/>
    <cellStyle name="_Book23_Int Dealer Fees" xfId="4296"/>
    <cellStyle name="_Book23_NewMarkets P&amp;L (Mgmt)" xfId="4297"/>
    <cellStyle name="_Book23_NewMarkets P&amp;L (Mgmt)_3 YR Inc EQ" xfId="4298"/>
    <cellStyle name="_Book8 (4)" xfId="4299"/>
    <cellStyle name="_Book8 (4) 2" xfId="4300"/>
    <cellStyle name="_Book8 (4) 2 2" xfId="4301"/>
    <cellStyle name="_Book8 (4) 3" xfId="4302"/>
    <cellStyle name="_Book8 (4)_3 YR Inc EQ" xfId="4303"/>
    <cellStyle name="_Book8 (4)_Allocations" xfId="4304"/>
    <cellStyle name="_Book8 (4)_contemp" xfId="4305"/>
    <cellStyle name="_Book8 (4)_Eq As P&amp;L" xfId="4306"/>
    <cellStyle name="_Book8 (4)_Eq As P&amp;L 2" xfId="4307"/>
    <cellStyle name="_Book8 (4)_Eq As P&amp;L 2 2" xfId="4308"/>
    <cellStyle name="_Book8 (4)_Eq As P&amp;L 3" xfId="4309"/>
    <cellStyle name="_Book8 (4)_etemp" xfId="4310"/>
    <cellStyle name="_Book8 (4)_HFCO2011IDBV1099Exp11" xfId="4311"/>
    <cellStyle name="_Book8 (4)_IDB Consol P&amp;L" xfId="4312"/>
    <cellStyle name="_Book8 (4)_IDBCon" xfId="4313"/>
    <cellStyle name="_Book8 (4)_IDBE" xfId="4314"/>
    <cellStyle name="_Book8 (4)_IDBE_1" xfId="4315"/>
    <cellStyle name="_Book8 (4)_IDBV" xfId="4316"/>
    <cellStyle name="_Book8 (4)_IDBV_1" xfId="4317"/>
    <cellStyle name="_Book8 (4)_Int Dealer Fees" xfId="4318"/>
    <cellStyle name="_Book8 (4)_OriginalBudget" xfId="4319"/>
    <cellStyle name="_Book8 (4)_OriginalBudget-E" xfId="4320"/>
    <cellStyle name="_Book8 (4)_Sheet1" xfId="4321"/>
    <cellStyle name="_Book8 (4)_Sheet8" xfId="4322"/>
    <cellStyle name="_Book8 (4)_vtemp" xfId="4323"/>
    <cellStyle name="_BRM Mar Equity Linked 2-26-2003final2" xfId="4324"/>
    <cellStyle name="_BRM Mar Equity Linked 2-26-2003final2 2" xfId="4325"/>
    <cellStyle name="_BRM Mar Equity Linked 2-26-2003final2 2 2" xfId="4326"/>
    <cellStyle name="_BRM Mar Equity Linked 2-26-2003final2 2 2 2" xfId="4327"/>
    <cellStyle name="_BRM Mar Equity Linked 2-26-2003final2 2 3" xfId="4328"/>
    <cellStyle name="_BRM Mar Equity Linked 2-26-2003final2 2_3 YR Inc EQ" xfId="4329"/>
    <cellStyle name="_BRM Mar Equity Linked 2-26-2003final2 2_EQ US Exp" xfId="4330"/>
    <cellStyle name="_BRM Mar Equity Linked 2-26-2003final2 2_EQ US Exp 2" xfId="4331"/>
    <cellStyle name="_BRM Mar Equity Linked 2-26-2003final2 2_EQ US Exp 2 2" xfId="4332"/>
    <cellStyle name="_BRM Mar Equity Linked 2-26-2003final2 2_EQ US Exp 3" xfId="4333"/>
    <cellStyle name="_BRM Mar Equity Linked 2-26-2003final2 2_Int Dealer Fees" xfId="4334"/>
    <cellStyle name="_BRM Mar Equity Linked 2-26-2003final2 3" xfId="4335"/>
    <cellStyle name="_BRM Mar Equity Linked 2-26-2003final2 3 2" xfId="4336"/>
    <cellStyle name="_BRM Mar Equity Linked 2-26-2003final2 3 2 2" xfId="4337"/>
    <cellStyle name="_BRM Mar Equity Linked 2-26-2003final2 3 3" xfId="4338"/>
    <cellStyle name="_BRM Mar Equity Linked 2-26-2003final2 3_3 YR Inc EQ" xfId="4339"/>
    <cellStyle name="_BRM Mar Equity Linked 2-26-2003final2 3_EQ US Exp" xfId="4340"/>
    <cellStyle name="_BRM Mar Equity Linked 2-26-2003final2 3_EQ US Exp 2" xfId="4341"/>
    <cellStyle name="_BRM Mar Equity Linked 2-26-2003final2 3_EQ US Exp 2 2" xfId="4342"/>
    <cellStyle name="_BRM Mar Equity Linked 2-26-2003final2 3_EQ US Exp 3" xfId="4343"/>
    <cellStyle name="_BRM Mar Equity Linked 2-26-2003final2 3_Int Dealer Fees" xfId="4344"/>
    <cellStyle name="_BRM Mar Equity Linked 2-26-2003final2 4" xfId="4345"/>
    <cellStyle name="_BRM Mar Equity Linked 2-26-2003final2 4 2" xfId="4346"/>
    <cellStyle name="_BRM Mar Equity Linked 2-26-2003final2 4_3 YR Inc EQ" xfId="4347"/>
    <cellStyle name="_BRM Mar Equity Linked 2-26-2003final2 5" xfId="4348"/>
    <cellStyle name="_BRM Mar Equity Linked 2-26-2003final2 5_3 YR Inc EQ" xfId="4349"/>
    <cellStyle name="_BRM Mar Equity Linked 2-26-2003final2 6" xfId="4350"/>
    <cellStyle name="_BRM Mar Equity Linked 2-26-2003final2 7" xfId="4351"/>
    <cellStyle name="_BRM Mar Equity Linked 2-26-2003final2 8" xfId="4352"/>
    <cellStyle name="_BRM Mar Equity Linked 2-26-2003final2_2009 Budget for Barclays" xfId="4353"/>
    <cellStyle name="_BRM Mar Equity Linked 2-26-2003final2_2009 Budget for Barclays_3 YR Inc EQ" xfId="4354"/>
    <cellStyle name="_BRM Mar Equity Linked 2-26-2003final2_2009 Model version 21" xfId="4355"/>
    <cellStyle name="_BRM Mar Equity Linked 2-26-2003final2_2009 Model version 21 2" xfId="4356"/>
    <cellStyle name="_BRM Mar Equity Linked 2-26-2003final2_2009 Model version 21 2 2" xfId="4357"/>
    <cellStyle name="_BRM Mar Equity Linked 2-26-2003final2_2009 Model version 21 2 2 2" xfId="4358"/>
    <cellStyle name="_BRM Mar Equity Linked 2-26-2003final2_2009 Model version 21 2 3" xfId="4359"/>
    <cellStyle name="_BRM Mar Equity Linked 2-26-2003final2_2009 Model version 21 2_3 YR Inc EQ" xfId="4360"/>
    <cellStyle name="_BRM Mar Equity Linked 2-26-2003final2_2009 Model version 21 2_EQ US Exp" xfId="4361"/>
    <cellStyle name="_BRM Mar Equity Linked 2-26-2003final2_2009 Model version 21 2_EQ US Exp 2" xfId="4362"/>
    <cellStyle name="_BRM Mar Equity Linked 2-26-2003final2_2009 Model version 21 2_EQ US Exp 2 2" xfId="4363"/>
    <cellStyle name="_BRM Mar Equity Linked 2-26-2003final2_2009 Model version 21 2_EQ US Exp 3" xfId="4364"/>
    <cellStyle name="_BRM Mar Equity Linked 2-26-2003final2_2009 Model version 21 2_Int Dealer Fees" xfId="4365"/>
    <cellStyle name="_BRM Mar Equity Linked 2-26-2003final2_2009 Model version 21 3" xfId="4366"/>
    <cellStyle name="_BRM Mar Equity Linked 2-26-2003final2_2009 Model version 21 3 2" xfId="4367"/>
    <cellStyle name="_BRM Mar Equity Linked 2-26-2003final2_2009 Model version 21 3 2 2" xfId="4368"/>
    <cellStyle name="_BRM Mar Equity Linked 2-26-2003final2_2009 Model version 21 3 3" xfId="4369"/>
    <cellStyle name="_BRM Mar Equity Linked 2-26-2003final2_2009 Model version 21 3_3 YR Inc EQ" xfId="4370"/>
    <cellStyle name="_BRM Mar Equity Linked 2-26-2003final2_2009 Model version 21 3_EQ US Exp" xfId="4371"/>
    <cellStyle name="_BRM Mar Equity Linked 2-26-2003final2_2009 Model version 21 3_EQ US Exp 2" xfId="4372"/>
    <cellStyle name="_BRM Mar Equity Linked 2-26-2003final2_2009 Model version 21 3_EQ US Exp 2 2" xfId="4373"/>
    <cellStyle name="_BRM Mar Equity Linked 2-26-2003final2_2009 Model version 21 3_EQ US Exp 3" xfId="4374"/>
    <cellStyle name="_BRM Mar Equity Linked 2-26-2003final2_2009 Model version 21 3_Int Dealer Fees" xfId="4375"/>
    <cellStyle name="_BRM Mar Equity Linked 2-26-2003final2_2009 Model version 21 4" xfId="4376"/>
    <cellStyle name="_BRM Mar Equity Linked 2-26-2003final2_2009 Model version 21 4 2" xfId="4377"/>
    <cellStyle name="_BRM Mar Equity Linked 2-26-2003final2_2009 Model version 21 5" xfId="4378"/>
    <cellStyle name="_BRM Mar Equity Linked 2-26-2003final2_2009 Model version 21 6" xfId="4379"/>
    <cellStyle name="_BRM Mar Equity Linked 2-26-2003final2_2009 Model version 21 7" xfId="4380"/>
    <cellStyle name="_BRM Mar Equity Linked 2-26-2003final2_2009 Model version 21 8" xfId="4381"/>
    <cellStyle name="_BRM Mar Equity Linked 2-26-2003final2_2009 Model version 21_3 YR Inc EQ" xfId="4382"/>
    <cellStyle name="_BRM Mar Equity Linked 2-26-2003final2_2009 Model version 21_EQ US Exp" xfId="4383"/>
    <cellStyle name="_BRM Mar Equity Linked 2-26-2003final2_2009 Model version 21_EQ US Exp 2" xfId="4384"/>
    <cellStyle name="_BRM Mar Equity Linked 2-26-2003final2_2009 Model version 21_EQ US Exp 2 2" xfId="4385"/>
    <cellStyle name="_BRM Mar Equity Linked 2-26-2003final2_2009 Model version 21_EQ US Exp 3" xfId="4386"/>
    <cellStyle name="_BRM Mar Equity Linked 2-26-2003final2_2009 Model version 21_IDBE Direct Expenses" xfId="4387"/>
    <cellStyle name="_BRM Mar Equity Linked 2-26-2003final2_2009 Model version 21_IDBE Direct Tech" xfId="4388"/>
    <cellStyle name="_BRM Mar Equity Linked 2-26-2003final2_2009 Model version 21_IDBE Expenses" xfId="4389"/>
    <cellStyle name="_BRM Mar Equity Linked 2-26-2003final2_2009 Model version 21_Int Dealer Fees" xfId="4390"/>
    <cellStyle name="_BRM Mar Equity Linked 2-26-2003final2_3 YR Inc EQ" xfId="4391"/>
    <cellStyle name="_BRM Mar Equity Linked 2-26-2003final2_Allocations" xfId="4392"/>
    <cellStyle name="_BRM Mar Equity Linked 2-26-2003final2_contemp" xfId="4393"/>
    <cellStyle name="_BRM Mar Equity Linked 2-26-2003final2_Details from Reporting pack" xfId="4394"/>
    <cellStyle name="_BRM Mar Equity Linked 2-26-2003final2_Eq As P&amp;L" xfId="4395"/>
    <cellStyle name="_BRM Mar Equity Linked 2-26-2003final2_Eq As P&amp;L 2" xfId="4396"/>
    <cellStyle name="_BRM Mar Equity Linked 2-26-2003final2_Eq As P&amp;L 2 2" xfId="4397"/>
    <cellStyle name="_BRM Mar Equity Linked 2-26-2003final2_Eq As P&amp;L 3" xfId="4398"/>
    <cellStyle name="_BRM Mar Equity Linked 2-26-2003final2_EQ US Exp" xfId="4399"/>
    <cellStyle name="_BRM Mar Equity Linked 2-26-2003final2_EQ US Exp 2" xfId="4400"/>
    <cellStyle name="_BRM Mar Equity Linked 2-26-2003final2_EQ US Exp 2 2" xfId="4401"/>
    <cellStyle name="_BRM Mar Equity Linked 2-26-2003final2_EQ US Exp 3" xfId="4402"/>
    <cellStyle name="_BRM Mar Equity Linked 2-26-2003final2_etemp" xfId="4403"/>
    <cellStyle name="_BRM Mar Equity Linked 2-26-2003final2_HFCO2011IDBV1099Exp11" xfId="4404"/>
    <cellStyle name="_BRM Mar Equity Linked 2-26-2003final2_IDB Consol P&amp;L" xfId="4405"/>
    <cellStyle name="_BRM Mar Equity Linked 2-26-2003final2_IDBCon" xfId="4406"/>
    <cellStyle name="_BRM Mar Equity Linked 2-26-2003final2_IDBE" xfId="4407"/>
    <cellStyle name="_BRM Mar Equity Linked 2-26-2003final2_IDBE Direct Expenses" xfId="4408"/>
    <cellStyle name="_BRM Mar Equity Linked 2-26-2003final2_IDBE Direct Tech" xfId="4409"/>
    <cellStyle name="_BRM Mar Equity Linked 2-26-2003final2_IDBE Expenses" xfId="4410"/>
    <cellStyle name="_BRM Mar Equity Linked 2-26-2003final2_IDBE_1" xfId="4411"/>
    <cellStyle name="_BRM Mar Equity Linked 2-26-2003final2_IDBV" xfId="4412"/>
    <cellStyle name="_BRM Mar Equity Linked 2-26-2003final2_IDBV_1" xfId="4413"/>
    <cellStyle name="_BRM Mar Equity Linked 2-26-2003final2_Int Dealer Fees" xfId="4414"/>
    <cellStyle name="_BRM Mar Equity Linked 2-26-2003final2_NewMarkets P&amp;L (Mgmt)" xfId="4415"/>
    <cellStyle name="_BRM Mar Equity Linked 2-26-2003final2_NewMarkets P&amp;L (Mgmt)_3 YR Inc EQ" xfId="4416"/>
    <cellStyle name="_BRM Mar Equity Linked 2-26-2003final2_OriginalBudget" xfId="4417"/>
    <cellStyle name="_BRM Mar Equity Linked 2-26-2003final2_OriginalBudget-E" xfId="4418"/>
    <cellStyle name="_BRM Mar Equity Linked 2-26-2003final2_Sheet1" xfId="4419"/>
    <cellStyle name="_BRM Mar Equity Linked 2-26-2003final2_Sheet8" xfId="4420"/>
    <cellStyle name="_BRM Mar Equity Linked 2-26-2003final2_vtemp" xfId="4421"/>
    <cellStyle name="_BRM Mar Equity Linked 2-26-2003final2_YTD YTG Rev" xfId="4422"/>
    <cellStyle name="_BRM Mar Equity Linked 2-26-2003final2_YTD YTG Rev 2" xfId="4423"/>
    <cellStyle name="_BRM Mar Equity Linked 2-26-2003final2_YTD YTG Rev 2 2" xfId="4424"/>
    <cellStyle name="_BRM Mar Equity Linked 2-26-2003final2_YTD YTG Rev 3" xfId="4425"/>
    <cellStyle name="_BRM Mar Equity Linked 2-26-2003final2_YTD YTG Rev_3 YR Inc EQ" xfId="4426"/>
    <cellStyle name="_BRM Mar Equity Linked 2-26-2003final2_YTD YTG Rev_Allocations" xfId="4427"/>
    <cellStyle name="_BRM Mar Equity Linked 2-26-2003final2_YTD YTG Rev_contemp" xfId="4428"/>
    <cellStyle name="_BRM Mar Equity Linked 2-26-2003final2_YTD YTG Rev_etemp" xfId="4429"/>
    <cellStyle name="_BRM Mar Equity Linked 2-26-2003final2_YTD YTG Rev_HFCO2011IDBV1099Exp11" xfId="4430"/>
    <cellStyle name="_BRM Mar Equity Linked 2-26-2003final2_YTD YTG Rev_IDB Consol P&amp;L" xfId="4431"/>
    <cellStyle name="_BRM Mar Equity Linked 2-26-2003final2_YTD YTG Rev_IDBCon" xfId="4432"/>
    <cellStyle name="_BRM Mar Equity Linked 2-26-2003final2_YTD YTG Rev_IDBE" xfId="4433"/>
    <cellStyle name="_BRM Mar Equity Linked 2-26-2003final2_YTD YTG Rev_IDBE_1" xfId="4434"/>
    <cellStyle name="_BRM Mar Equity Linked 2-26-2003final2_YTD YTG Rev_IDBV" xfId="4435"/>
    <cellStyle name="_BRM Mar Equity Linked 2-26-2003final2_YTD YTG Rev_IDBV_1" xfId="4436"/>
    <cellStyle name="_BRM Mar Equity Linked 2-26-2003final2_YTD YTG Rev_Int Dealer Fees" xfId="4437"/>
    <cellStyle name="_BRM Mar Equity Linked 2-26-2003final2_YTD YTG Rev_OriginalBudget" xfId="4438"/>
    <cellStyle name="_BRM Mar Equity Linked 2-26-2003final2_YTD YTG Rev_OriginalBudget-E" xfId="4439"/>
    <cellStyle name="_BRM Mar Equity Linked 2-26-2003final2_YTD YTG Rev_Sheet1" xfId="4440"/>
    <cellStyle name="_BRM Mar Equity Linked 2-26-2003final2_YTD YTG Rev_Sheet8" xfId="4441"/>
    <cellStyle name="_BRM Mar Equity Linked 2-26-2003final2_YTD YTG Rev_vtemp" xfId="4442"/>
    <cellStyle name="_BRM MAY GEFS 5-9-2003 final" xfId="4443"/>
    <cellStyle name="_BRM MAY GEFS 5-9-2003 final 2" xfId="4444"/>
    <cellStyle name="_BRM MAY GEFS 5-9-2003 final 2 2" xfId="4445"/>
    <cellStyle name="_BRM MAY GEFS 5-9-2003 final 2 2 2" xfId="4446"/>
    <cellStyle name="_BRM MAY GEFS 5-9-2003 final 2 3" xfId="4447"/>
    <cellStyle name="_BRM MAY GEFS 5-9-2003 final 2_3 YR Inc EQ" xfId="4448"/>
    <cellStyle name="_BRM MAY GEFS 5-9-2003 final 2_EQ US Exp" xfId="4449"/>
    <cellStyle name="_BRM MAY GEFS 5-9-2003 final 2_EQ US Exp 2" xfId="4450"/>
    <cellStyle name="_BRM MAY GEFS 5-9-2003 final 2_EQ US Exp 2 2" xfId="4451"/>
    <cellStyle name="_BRM MAY GEFS 5-9-2003 final 2_EQ US Exp 3" xfId="4452"/>
    <cellStyle name="_BRM MAY GEFS 5-9-2003 final 2_Int Dealer Fees" xfId="4453"/>
    <cellStyle name="_BRM MAY GEFS 5-9-2003 final 3" xfId="4454"/>
    <cellStyle name="_BRM MAY GEFS 5-9-2003 final 3 2" xfId="4455"/>
    <cellStyle name="_BRM MAY GEFS 5-9-2003 final 3 2 2" xfId="4456"/>
    <cellStyle name="_BRM MAY GEFS 5-9-2003 final 3 3" xfId="4457"/>
    <cellStyle name="_BRM MAY GEFS 5-9-2003 final 3_3 YR Inc EQ" xfId="4458"/>
    <cellStyle name="_BRM MAY GEFS 5-9-2003 final 3_EQ US Exp" xfId="4459"/>
    <cellStyle name="_BRM MAY GEFS 5-9-2003 final 3_EQ US Exp 2" xfId="4460"/>
    <cellStyle name="_BRM MAY GEFS 5-9-2003 final 3_EQ US Exp 2 2" xfId="4461"/>
    <cellStyle name="_BRM MAY GEFS 5-9-2003 final 3_EQ US Exp 3" xfId="4462"/>
    <cellStyle name="_BRM MAY GEFS 5-9-2003 final 3_Int Dealer Fees" xfId="4463"/>
    <cellStyle name="_BRM MAY GEFS 5-9-2003 final 4" xfId="4464"/>
    <cellStyle name="_BRM MAY GEFS 5-9-2003 final 4 2" xfId="4465"/>
    <cellStyle name="_BRM MAY GEFS 5-9-2003 final 5" xfId="4466"/>
    <cellStyle name="_BRM MAY GEFS 5-9-2003 final 6" xfId="4467"/>
    <cellStyle name="_BRM MAY GEFS 5-9-2003 final 7" xfId="4468"/>
    <cellStyle name="_BRM MAY GEFS 5-9-2003 final 8" xfId="4469"/>
    <cellStyle name="_BRM MAY GEFS 5-9-2003 final_2009 Budget for Barclays" xfId="4470"/>
    <cellStyle name="_BRM MAY GEFS 5-9-2003 final_2009 Budget for Barclays_3 YR Inc EQ" xfId="4471"/>
    <cellStyle name="_BRM MAY GEFS 5-9-2003 final_2009 Model version 21" xfId="4472"/>
    <cellStyle name="_BRM MAY GEFS 5-9-2003 final_2009 Model version 21 2" xfId="4473"/>
    <cellStyle name="_BRM MAY GEFS 5-9-2003 final_2009 Model version 21 2 2" xfId="4474"/>
    <cellStyle name="_BRM MAY GEFS 5-9-2003 final_2009 Model version 21 2 2 2" xfId="4475"/>
    <cellStyle name="_BRM MAY GEFS 5-9-2003 final_2009 Model version 21 2 3" xfId="4476"/>
    <cellStyle name="_BRM MAY GEFS 5-9-2003 final_2009 Model version 21 2_3 YR Inc EQ" xfId="4477"/>
    <cellStyle name="_BRM MAY GEFS 5-9-2003 final_2009 Model version 21 2_EQ US Exp" xfId="4478"/>
    <cellStyle name="_BRM MAY GEFS 5-9-2003 final_2009 Model version 21 2_EQ US Exp 2" xfId="4479"/>
    <cellStyle name="_BRM MAY GEFS 5-9-2003 final_2009 Model version 21 2_EQ US Exp 2 2" xfId="4480"/>
    <cellStyle name="_BRM MAY GEFS 5-9-2003 final_2009 Model version 21 2_EQ US Exp 3" xfId="4481"/>
    <cellStyle name="_BRM MAY GEFS 5-9-2003 final_2009 Model version 21 2_Int Dealer Fees" xfId="4482"/>
    <cellStyle name="_BRM MAY GEFS 5-9-2003 final_2009 Model version 21 3" xfId="4483"/>
    <cellStyle name="_BRM MAY GEFS 5-9-2003 final_2009 Model version 21 3 2" xfId="4484"/>
    <cellStyle name="_BRM MAY GEFS 5-9-2003 final_2009 Model version 21 3 2 2" xfId="4485"/>
    <cellStyle name="_BRM MAY GEFS 5-9-2003 final_2009 Model version 21 3 3" xfId="4486"/>
    <cellStyle name="_BRM MAY GEFS 5-9-2003 final_2009 Model version 21 3_3 YR Inc EQ" xfId="4487"/>
    <cellStyle name="_BRM MAY GEFS 5-9-2003 final_2009 Model version 21 3_EQ US Exp" xfId="4488"/>
    <cellStyle name="_BRM MAY GEFS 5-9-2003 final_2009 Model version 21 3_EQ US Exp 2" xfId="4489"/>
    <cellStyle name="_BRM MAY GEFS 5-9-2003 final_2009 Model version 21 3_EQ US Exp 2 2" xfId="4490"/>
    <cellStyle name="_BRM MAY GEFS 5-9-2003 final_2009 Model version 21 3_EQ US Exp 3" xfId="4491"/>
    <cellStyle name="_BRM MAY GEFS 5-9-2003 final_2009 Model version 21 3_Int Dealer Fees" xfId="4492"/>
    <cellStyle name="_BRM MAY GEFS 5-9-2003 final_2009 Model version 21 4" xfId="4493"/>
    <cellStyle name="_BRM MAY GEFS 5-9-2003 final_2009 Model version 21 4 2" xfId="4494"/>
    <cellStyle name="_BRM MAY GEFS 5-9-2003 final_2009 Model version 21 5" xfId="4495"/>
    <cellStyle name="_BRM MAY GEFS 5-9-2003 final_2009 Model version 21 6" xfId="4496"/>
    <cellStyle name="_BRM MAY GEFS 5-9-2003 final_2009 Model version 21 7" xfId="4497"/>
    <cellStyle name="_BRM MAY GEFS 5-9-2003 final_2009 Model version 21 8" xfId="4498"/>
    <cellStyle name="_BRM MAY GEFS 5-9-2003 final_2009 Model version 21_3 YR Inc EQ" xfId="4499"/>
    <cellStyle name="_BRM MAY GEFS 5-9-2003 final_2009 Model version 21_EQ US Exp" xfId="4500"/>
    <cellStyle name="_BRM MAY GEFS 5-9-2003 final_2009 Model version 21_EQ US Exp 2" xfId="4501"/>
    <cellStyle name="_BRM MAY GEFS 5-9-2003 final_2009 Model version 21_EQ US Exp 2 2" xfId="4502"/>
    <cellStyle name="_BRM MAY GEFS 5-9-2003 final_2009 Model version 21_EQ US Exp 3" xfId="4503"/>
    <cellStyle name="_BRM MAY GEFS 5-9-2003 final_2009 Model version 21_IDBE Direct Expenses" xfId="4504"/>
    <cellStyle name="_BRM MAY GEFS 5-9-2003 final_2009 Model version 21_IDBE Direct Tech" xfId="4505"/>
    <cellStyle name="_BRM MAY GEFS 5-9-2003 final_2009 Model version 21_IDBE Expenses" xfId="4506"/>
    <cellStyle name="_BRM MAY GEFS 5-9-2003 final_2009 Model version 21_Int Dealer Fees" xfId="4507"/>
    <cellStyle name="_BRM MAY GEFS 5-9-2003 final_3 YR Inc EQ" xfId="4508"/>
    <cellStyle name="_BRM MAY GEFS 5-9-2003 final_Allocations" xfId="4509"/>
    <cellStyle name="_BRM MAY GEFS 5-9-2003 final_contemp" xfId="4510"/>
    <cellStyle name="_BRM MAY GEFS 5-9-2003 final_Details from Reporting pack" xfId="4511"/>
    <cellStyle name="_BRM MAY GEFS 5-9-2003 final_Eq As P&amp;L" xfId="4512"/>
    <cellStyle name="_BRM MAY GEFS 5-9-2003 final_Eq As P&amp;L 2" xfId="4513"/>
    <cellStyle name="_BRM MAY GEFS 5-9-2003 final_Eq As P&amp;L 2 2" xfId="4514"/>
    <cellStyle name="_BRM MAY GEFS 5-9-2003 final_Eq As P&amp;L 3" xfId="4515"/>
    <cellStyle name="_BRM MAY GEFS 5-9-2003 final_EQ US Exp" xfId="4516"/>
    <cellStyle name="_BRM MAY GEFS 5-9-2003 final_EQ US Exp 2" xfId="4517"/>
    <cellStyle name="_BRM MAY GEFS 5-9-2003 final_EQ US Exp 2 2" xfId="4518"/>
    <cellStyle name="_BRM MAY GEFS 5-9-2003 final_EQ US Exp 3" xfId="4519"/>
    <cellStyle name="_BRM MAY GEFS 5-9-2003 final_etemp" xfId="4520"/>
    <cellStyle name="_BRM MAY GEFS 5-9-2003 final_HFCO2011IDBV1099Exp11" xfId="4521"/>
    <cellStyle name="_BRM MAY GEFS 5-9-2003 final_IDB Consol P&amp;L" xfId="4522"/>
    <cellStyle name="_BRM MAY GEFS 5-9-2003 final_IDBCon" xfId="4523"/>
    <cellStyle name="_BRM MAY GEFS 5-9-2003 final_IDBE" xfId="4524"/>
    <cellStyle name="_BRM MAY GEFS 5-9-2003 final_IDBE Direct Expenses" xfId="4525"/>
    <cellStyle name="_BRM MAY GEFS 5-9-2003 final_IDBE Direct Tech" xfId="4526"/>
    <cellStyle name="_BRM MAY GEFS 5-9-2003 final_IDBE Expenses" xfId="4527"/>
    <cellStyle name="_BRM MAY GEFS 5-9-2003 final_IDBE_1" xfId="4528"/>
    <cellStyle name="_BRM MAY GEFS 5-9-2003 final_IDBV" xfId="4529"/>
    <cellStyle name="_BRM MAY GEFS 5-9-2003 final_IDBV_1" xfId="4530"/>
    <cellStyle name="_BRM MAY GEFS 5-9-2003 final_Int Dealer Fees" xfId="4531"/>
    <cellStyle name="_BRM MAY GEFS 5-9-2003 final_NewMarkets P&amp;L (Mgmt)" xfId="4532"/>
    <cellStyle name="_BRM MAY GEFS 5-9-2003 final_NewMarkets P&amp;L (Mgmt)_3 YR Inc EQ" xfId="4533"/>
    <cellStyle name="_BRM MAY GEFS 5-9-2003 final_OriginalBudget" xfId="4534"/>
    <cellStyle name="_BRM MAY GEFS 5-9-2003 final_OriginalBudget-E" xfId="4535"/>
    <cellStyle name="_BRM MAY GEFS 5-9-2003 final_Sheet1" xfId="4536"/>
    <cellStyle name="_BRM MAY GEFS 5-9-2003 final_Sheet8" xfId="4537"/>
    <cellStyle name="_BRM MAY GEFS 5-9-2003 final_vtemp" xfId="4538"/>
    <cellStyle name="_BRM MAY GEFS 5-9-2003 final_YTD YTG Rev" xfId="4539"/>
    <cellStyle name="_BRM MAY GEFS 5-9-2003 final_YTD YTG Rev 2" xfId="4540"/>
    <cellStyle name="_BRM MAY GEFS 5-9-2003 final_YTD YTG Rev 2 2" xfId="4541"/>
    <cellStyle name="_BRM MAY GEFS 5-9-2003 final_YTD YTG Rev 3" xfId="4542"/>
    <cellStyle name="_BRM MAY GEFS 5-9-2003 final_YTD YTG Rev_3 YR Inc EQ" xfId="4543"/>
    <cellStyle name="_BRM MAY GEFS 5-9-2003 final_YTD YTG Rev_Allocations" xfId="4544"/>
    <cellStyle name="_BRM MAY GEFS 5-9-2003 final_YTD YTG Rev_contemp" xfId="4545"/>
    <cellStyle name="_BRM MAY GEFS 5-9-2003 final_YTD YTG Rev_etemp" xfId="4546"/>
    <cellStyle name="_BRM MAY GEFS 5-9-2003 final_YTD YTG Rev_HFCO2011IDBV1099Exp11" xfId="4547"/>
    <cellStyle name="_BRM MAY GEFS 5-9-2003 final_YTD YTG Rev_IDB Consol P&amp;L" xfId="4548"/>
    <cellStyle name="_BRM MAY GEFS 5-9-2003 final_YTD YTG Rev_IDBCon" xfId="4549"/>
    <cellStyle name="_BRM MAY GEFS 5-9-2003 final_YTD YTG Rev_IDBE" xfId="4550"/>
    <cellStyle name="_BRM MAY GEFS 5-9-2003 final_YTD YTG Rev_IDBE_1" xfId="4551"/>
    <cellStyle name="_BRM MAY GEFS 5-9-2003 final_YTD YTG Rev_IDBV" xfId="4552"/>
    <cellStyle name="_BRM MAY GEFS 5-9-2003 final_YTD YTG Rev_IDBV_1" xfId="4553"/>
    <cellStyle name="_BRM MAY GEFS 5-9-2003 final_YTD YTG Rev_Int Dealer Fees" xfId="4554"/>
    <cellStyle name="_BRM MAY GEFS 5-9-2003 final_YTD YTG Rev_OriginalBudget" xfId="4555"/>
    <cellStyle name="_BRM MAY GEFS 5-9-2003 final_YTD YTG Rev_OriginalBudget-E" xfId="4556"/>
    <cellStyle name="_BRM MAY GEFS 5-9-2003 final_YTD YTG Rev_Sheet1" xfId="4557"/>
    <cellStyle name="_BRM MAY GEFS 5-9-2003 final_YTD YTG Rev_Sheet8" xfId="4558"/>
    <cellStyle name="_BRM MAY GEFS 5-9-2003 final_YTD YTG Rev_vtemp" xfId="4559"/>
    <cellStyle name="_BRM OCT EQUITY LINKED - 10-01-2002 Final" xfId="4560"/>
    <cellStyle name="_BRM OCT EQUITY LINKED - 10-01-2002 Final 2" xfId="4561"/>
    <cellStyle name="_BRM OCT EQUITY LINKED - 10-01-2002 Final 2 2" xfId="4562"/>
    <cellStyle name="_BRM OCT EQUITY LINKED - 10-01-2002 Final 2 2 2" xfId="4563"/>
    <cellStyle name="_BRM OCT EQUITY LINKED - 10-01-2002 Final 2 3" xfId="4564"/>
    <cellStyle name="_BRM OCT EQUITY LINKED - 10-01-2002 Final 2_3 YR Inc EQ" xfId="4565"/>
    <cellStyle name="_BRM OCT EQUITY LINKED - 10-01-2002 Final 2_EQ US Exp" xfId="4566"/>
    <cellStyle name="_BRM OCT EQUITY LINKED - 10-01-2002 Final 2_EQ US Exp 2" xfId="4567"/>
    <cellStyle name="_BRM OCT EQUITY LINKED - 10-01-2002 Final 2_EQ US Exp 2 2" xfId="4568"/>
    <cellStyle name="_BRM OCT EQUITY LINKED - 10-01-2002 Final 2_EQ US Exp 3" xfId="4569"/>
    <cellStyle name="_BRM OCT EQUITY LINKED - 10-01-2002 Final 2_Int Dealer Fees" xfId="4570"/>
    <cellStyle name="_BRM OCT EQUITY LINKED - 10-01-2002 Final 3" xfId="4571"/>
    <cellStyle name="_BRM OCT EQUITY LINKED - 10-01-2002 Final 3 2" xfId="4572"/>
    <cellStyle name="_BRM OCT EQUITY LINKED - 10-01-2002 Final 3 2 2" xfId="4573"/>
    <cellStyle name="_BRM OCT EQUITY LINKED - 10-01-2002 Final 3 3" xfId="4574"/>
    <cellStyle name="_BRM OCT EQUITY LINKED - 10-01-2002 Final 3_3 YR Inc EQ" xfId="4575"/>
    <cellStyle name="_BRM OCT EQUITY LINKED - 10-01-2002 Final 3_EQ US Exp" xfId="4576"/>
    <cellStyle name="_BRM OCT EQUITY LINKED - 10-01-2002 Final 3_EQ US Exp 2" xfId="4577"/>
    <cellStyle name="_BRM OCT EQUITY LINKED - 10-01-2002 Final 3_EQ US Exp 2 2" xfId="4578"/>
    <cellStyle name="_BRM OCT EQUITY LINKED - 10-01-2002 Final 3_EQ US Exp 3" xfId="4579"/>
    <cellStyle name="_BRM OCT EQUITY LINKED - 10-01-2002 Final 3_Int Dealer Fees" xfId="4580"/>
    <cellStyle name="_BRM OCT EQUITY LINKED - 10-01-2002 Final 4" xfId="4581"/>
    <cellStyle name="_BRM OCT EQUITY LINKED - 10-01-2002 Final 4 2" xfId="4582"/>
    <cellStyle name="_BRM OCT EQUITY LINKED - 10-01-2002 Final 5" xfId="4583"/>
    <cellStyle name="_BRM OCT EQUITY LINKED - 10-01-2002 Final 6" xfId="4584"/>
    <cellStyle name="_BRM OCT EQUITY LINKED - 10-01-2002 Final 7" xfId="4585"/>
    <cellStyle name="_BRM OCT EQUITY LINKED - 10-01-2002 Final 8" xfId="4586"/>
    <cellStyle name="_BRM OCT EQUITY LINKED - 10-01-2002 Final_2009 Budget for Barclays" xfId="4587"/>
    <cellStyle name="_BRM OCT EQUITY LINKED - 10-01-2002 Final_2009 Budget for Barclays_3 YR Inc EQ" xfId="4588"/>
    <cellStyle name="_BRM OCT EQUITY LINKED - 10-01-2002 Final_2009 Model version 21" xfId="4589"/>
    <cellStyle name="_BRM OCT EQUITY LINKED - 10-01-2002 Final_2009 Model version 21 2" xfId="4590"/>
    <cellStyle name="_BRM OCT EQUITY LINKED - 10-01-2002 Final_2009 Model version 21 2 2" xfId="4591"/>
    <cellStyle name="_BRM OCT EQUITY LINKED - 10-01-2002 Final_2009 Model version 21 2 2 2" xfId="4592"/>
    <cellStyle name="_BRM OCT EQUITY LINKED - 10-01-2002 Final_2009 Model version 21 2 3" xfId="4593"/>
    <cellStyle name="_BRM OCT EQUITY LINKED - 10-01-2002 Final_2009 Model version 21 2_3 YR Inc EQ" xfId="4594"/>
    <cellStyle name="_BRM OCT EQUITY LINKED - 10-01-2002 Final_2009 Model version 21 2_EQ US Exp" xfId="4595"/>
    <cellStyle name="_BRM OCT EQUITY LINKED - 10-01-2002 Final_2009 Model version 21 2_EQ US Exp 2" xfId="4596"/>
    <cellStyle name="_BRM OCT EQUITY LINKED - 10-01-2002 Final_2009 Model version 21 2_EQ US Exp 2 2" xfId="4597"/>
    <cellStyle name="_BRM OCT EQUITY LINKED - 10-01-2002 Final_2009 Model version 21 2_EQ US Exp 3" xfId="4598"/>
    <cellStyle name="_BRM OCT EQUITY LINKED - 10-01-2002 Final_2009 Model version 21 2_Int Dealer Fees" xfId="4599"/>
    <cellStyle name="_BRM OCT EQUITY LINKED - 10-01-2002 Final_2009 Model version 21 3" xfId="4600"/>
    <cellStyle name="_BRM OCT EQUITY LINKED - 10-01-2002 Final_2009 Model version 21 3 2" xfId="4601"/>
    <cellStyle name="_BRM OCT EQUITY LINKED - 10-01-2002 Final_2009 Model version 21 3 2 2" xfId="4602"/>
    <cellStyle name="_BRM OCT EQUITY LINKED - 10-01-2002 Final_2009 Model version 21 3 3" xfId="4603"/>
    <cellStyle name="_BRM OCT EQUITY LINKED - 10-01-2002 Final_2009 Model version 21 3_3 YR Inc EQ" xfId="4604"/>
    <cellStyle name="_BRM OCT EQUITY LINKED - 10-01-2002 Final_2009 Model version 21 3_EQ US Exp" xfId="4605"/>
    <cellStyle name="_BRM OCT EQUITY LINKED - 10-01-2002 Final_2009 Model version 21 3_EQ US Exp 2" xfId="4606"/>
    <cellStyle name="_BRM OCT EQUITY LINKED - 10-01-2002 Final_2009 Model version 21 3_EQ US Exp 2 2" xfId="4607"/>
    <cellStyle name="_BRM OCT EQUITY LINKED - 10-01-2002 Final_2009 Model version 21 3_EQ US Exp 3" xfId="4608"/>
    <cellStyle name="_BRM OCT EQUITY LINKED - 10-01-2002 Final_2009 Model version 21 3_Int Dealer Fees" xfId="4609"/>
    <cellStyle name="_BRM OCT EQUITY LINKED - 10-01-2002 Final_2009 Model version 21 4" xfId="4610"/>
    <cellStyle name="_BRM OCT EQUITY LINKED - 10-01-2002 Final_2009 Model version 21 4 2" xfId="4611"/>
    <cellStyle name="_BRM OCT EQUITY LINKED - 10-01-2002 Final_2009 Model version 21 5" xfId="4612"/>
    <cellStyle name="_BRM OCT EQUITY LINKED - 10-01-2002 Final_2009 Model version 21 6" xfId="4613"/>
    <cellStyle name="_BRM OCT EQUITY LINKED - 10-01-2002 Final_2009 Model version 21 7" xfId="4614"/>
    <cellStyle name="_BRM OCT EQUITY LINKED - 10-01-2002 Final_2009 Model version 21 8" xfId="4615"/>
    <cellStyle name="_BRM OCT EQUITY LINKED - 10-01-2002 Final_2009 Model version 21_3 YR Inc EQ" xfId="4616"/>
    <cellStyle name="_BRM OCT EQUITY LINKED - 10-01-2002 Final_2009 Model version 21_EQ US Exp" xfId="4617"/>
    <cellStyle name="_BRM OCT EQUITY LINKED - 10-01-2002 Final_2009 Model version 21_EQ US Exp 2" xfId="4618"/>
    <cellStyle name="_BRM OCT EQUITY LINKED - 10-01-2002 Final_2009 Model version 21_EQ US Exp 2 2" xfId="4619"/>
    <cellStyle name="_BRM OCT EQUITY LINKED - 10-01-2002 Final_2009 Model version 21_EQ US Exp 3" xfId="4620"/>
    <cellStyle name="_BRM OCT EQUITY LINKED - 10-01-2002 Final_2009 Model version 21_IDBE Direct Expenses" xfId="4621"/>
    <cellStyle name="_BRM OCT EQUITY LINKED - 10-01-2002 Final_2009 Model version 21_IDBE Direct Tech" xfId="4622"/>
    <cellStyle name="_BRM OCT EQUITY LINKED - 10-01-2002 Final_2009 Model version 21_IDBE Expenses" xfId="4623"/>
    <cellStyle name="_BRM OCT EQUITY LINKED - 10-01-2002 Final_2009 Model version 21_Int Dealer Fees" xfId="4624"/>
    <cellStyle name="_BRM OCT EQUITY LINKED - 10-01-2002 Final_3 YR Inc EQ" xfId="4625"/>
    <cellStyle name="_BRM OCT EQUITY LINKED - 10-01-2002 Final_Allocations" xfId="4626"/>
    <cellStyle name="_BRM OCT EQUITY LINKED - 10-01-2002 Final_contemp" xfId="4627"/>
    <cellStyle name="_BRM OCT EQUITY LINKED - 10-01-2002 Final_Details from Reporting pack" xfId="4628"/>
    <cellStyle name="_BRM OCT EQUITY LINKED - 10-01-2002 Final_Eq As P&amp;L" xfId="4629"/>
    <cellStyle name="_BRM OCT EQUITY LINKED - 10-01-2002 Final_Eq As P&amp;L 2" xfId="4630"/>
    <cellStyle name="_BRM OCT EQUITY LINKED - 10-01-2002 Final_Eq As P&amp;L 2 2" xfId="4631"/>
    <cellStyle name="_BRM OCT EQUITY LINKED - 10-01-2002 Final_Eq As P&amp;L 3" xfId="4632"/>
    <cellStyle name="_BRM OCT EQUITY LINKED - 10-01-2002 Final_EQ US Exp" xfId="4633"/>
    <cellStyle name="_BRM OCT EQUITY LINKED - 10-01-2002 Final_EQ US Exp 2" xfId="4634"/>
    <cellStyle name="_BRM OCT EQUITY LINKED - 10-01-2002 Final_EQ US Exp 2 2" xfId="4635"/>
    <cellStyle name="_BRM OCT EQUITY LINKED - 10-01-2002 Final_EQ US Exp 3" xfId="4636"/>
    <cellStyle name="_BRM OCT EQUITY LINKED - 10-01-2002 Final_etemp" xfId="4637"/>
    <cellStyle name="_BRM OCT EQUITY LINKED - 10-01-2002 Final_HFCO2011IDBV1099Exp11" xfId="4638"/>
    <cellStyle name="_BRM OCT EQUITY LINKED - 10-01-2002 Final_IDB Consol P&amp;L" xfId="4639"/>
    <cellStyle name="_BRM OCT EQUITY LINKED - 10-01-2002 Final_IDBCon" xfId="4640"/>
    <cellStyle name="_BRM OCT EQUITY LINKED - 10-01-2002 Final_IDBE" xfId="4641"/>
    <cellStyle name="_BRM OCT EQUITY LINKED - 10-01-2002 Final_IDBE Direct Expenses" xfId="4642"/>
    <cellStyle name="_BRM OCT EQUITY LINKED - 10-01-2002 Final_IDBE Direct Tech" xfId="4643"/>
    <cellStyle name="_BRM OCT EQUITY LINKED - 10-01-2002 Final_IDBE Expenses" xfId="4644"/>
    <cellStyle name="_BRM OCT EQUITY LINKED - 10-01-2002 Final_IDBV" xfId="4645"/>
    <cellStyle name="_BRM OCT EQUITY LINKED - 10-01-2002 Final_Int Dealer Fees" xfId="4646"/>
    <cellStyle name="_BRM OCT EQUITY LINKED - 10-01-2002 Final_NewMarkets P&amp;L (Mgmt)" xfId="4647"/>
    <cellStyle name="_BRM OCT EQUITY LINKED - 10-01-2002 Final_NewMarkets P&amp;L (Mgmt)_3 YR Inc EQ" xfId="4648"/>
    <cellStyle name="_BRM OCT EQUITY LINKED - 10-01-2002 Final_OriginalBudget" xfId="4649"/>
    <cellStyle name="_BRM OCT EQUITY LINKED - 10-01-2002 Final_OriginalBudget-E" xfId="4650"/>
    <cellStyle name="_BRM OCT EQUITY LINKED - 10-01-2002 Final_Sheet1" xfId="4651"/>
    <cellStyle name="_BRM OCT EQUITY LINKED - 10-01-2002 Final_Sheet8" xfId="4652"/>
    <cellStyle name="_BRM OCT EQUITY LINKED - 10-01-2002 Final_TW Flash by Region_09_10_08 August Actuals-LE" xfId="4653"/>
    <cellStyle name="_BRM OCT EQUITY LINKED - 10-01-2002 Final_TW Flash by Region_09_10_08 August Actuals-LE 2" xfId="4654"/>
    <cellStyle name="_BRM OCT EQUITY LINKED - 10-01-2002 Final_TW Flash by Region_09_10_08 August Actuals-LE 2 2" xfId="4655"/>
    <cellStyle name="_BRM OCT EQUITY LINKED - 10-01-2002 Final_TW Flash by Region_09_10_08 August Actuals-LE 3" xfId="4656"/>
    <cellStyle name="_BRM OCT EQUITY LINKED - 10-01-2002 Final_TW Flash by Region_09_10_08 August Phased 07 Actuals_Adj" xfId="4657"/>
    <cellStyle name="_BRM OCT EQUITY LINKED - 10-01-2002 Final_TW Flash by Region_09_10_08 August Phased 07 Actuals_Adj 2" xfId="4658"/>
    <cellStyle name="_BRM OCT EQUITY LINKED - 10-01-2002 Final_TW Flash by Region_09_10_08 August Phased 07 Actuals_Adj 2 2" xfId="4659"/>
    <cellStyle name="_BRM OCT EQUITY LINKED - 10-01-2002 Final_TW Flash by Region_09_10_08 August Phased 07 Actuals_Adj 3" xfId="4660"/>
    <cellStyle name="_BRM OCT EQUITY LINKED - 10-01-2002 Final_vtemp" xfId="4661"/>
    <cellStyle name="_BRM OCT EQUITY LINKED - 10-01-2002 Final_YTD YTG Rev" xfId="4662"/>
    <cellStyle name="_BRM OCT EQUITY LINKED - 10-01-2002 Final_YTD YTG Rev 2" xfId="4663"/>
    <cellStyle name="_BRM OCT EQUITY LINKED - 10-01-2002 Final_YTD YTG Rev 2 2" xfId="4664"/>
    <cellStyle name="_BRM OCT EQUITY LINKED - 10-01-2002 Final_YTD YTG Rev 3" xfId="4665"/>
    <cellStyle name="_BRM OCT EQUITY LINKED - 10-01-2002 Final_YTD YTG Rev_3 YR Inc EQ" xfId="4666"/>
    <cellStyle name="_BRM OCT EQUITY LINKED - 10-01-2002 Final_YTD YTG Rev_EQ US Exp" xfId="4667"/>
    <cellStyle name="_BRM OCT EQUITY LINKED - 10-01-2002 Final_YTD YTG Rev_EQ US Exp 2" xfId="4668"/>
    <cellStyle name="_BRM OCT EQUITY LINKED - 10-01-2002 Final_YTD YTG Rev_EQ US Exp 2 2" xfId="4669"/>
    <cellStyle name="_BRM OCT EQUITY LINKED - 10-01-2002 Final_YTD YTG Rev_EQ US Exp 3" xfId="4670"/>
    <cellStyle name="_BRM OCT EQUITY LINKED - 10-01-2002 Final_YTD YTG Rev_Int Dealer Fees" xfId="4671"/>
    <cellStyle name="_Business Review slide shells April 2006" xfId="4672"/>
    <cellStyle name="_Business Review slide shells April 2006 2" xfId="4673"/>
    <cellStyle name="_Business Review slide shells April 2006 2 2" xfId="4674"/>
    <cellStyle name="_Business Review slide shells April 2006 3" xfId="4675"/>
    <cellStyle name="_Business Review slide shells April 2006_3 YR Inc EQ" xfId="4676"/>
    <cellStyle name="_Business Review slide shells April 2006_Allocations" xfId="4677"/>
    <cellStyle name="_Business Review slide shells April 2006_contemp" xfId="4678"/>
    <cellStyle name="_Business Review slide shells April 2006_Eq As P&amp;L" xfId="4679"/>
    <cellStyle name="_Business Review slide shells April 2006_Eq As P&amp;L 2" xfId="4680"/>
    <cellStyle name="_Business Review slide shells April 2006_Eq As P&amp;L 2 2" xfId="4681"/>
    <cellStyle name="_Business Review slide shells April 2006_Eq As P&amp;L 3" xfId="4682"/>
    <cellStyle name="_Business Review slide shells April 2006_etemp" xfId="4683"/>
    <cellStyle name="_Business Review slide shells April 2006_HFCO2011IDBV1099Exp11" xfId="4684"/>
    <cellStyle name="_Business Review slide shells April 2006_IDB Consol P&amp;L" xfId="4685"/>
    <cellStyle name="_Business Review slide shells April 2006_IDBCon" xfId="4686"/>
    <cellStyle name="_Business Review slide shells April 2006_IDBE" xfId="4687"/>
    <cellStyle name="_Business Review slide shells April 2006_IDBE_1" xfId="4688"/>
    <cellStyle name="_Business Review slide shells April 2006_IDBV" xfId="4689"/>
    <cellStyle name="_Business Review slide shells April 2006_IDBV_1" xfId="4690"/>
    <cellStyle name="_Business Review slide shells April 2006_Int Dealer Fees" xfId="4691"/>
    <cellStyle name="_Business Review slide shells April 2006_OriginalBudget" xfId="4692"/>
    <cellStyle name="_Business Review slide shells April 2006_OriginalBudget-E" xfId="4693"/>
    <cellStyle name="_Business Review slide shells April 2006_Sheet1" xfId="4694"/>
    <cellStyle name="_Business Review slide shells April 2006_Sheet8" xfId="4695"/>
    <cellStyle name="_Business Review slide shells April 2006_TW Flash by Region_09_10_08 August Phased 07 Actuals_Adj" xfId="4696"/>
    <cellStyle name="_Business Review slide shells April 2006_TW Flash by Region_09_10_08 August Phased 07 Actuals_Adj 2" xfId="4697"/>
    <cellStyle name="_Business Review slide shells April 2006_TW Flash by Region_09_10_08 August Phased 07 Actuals_Adj 2 2" xfId="4698"/>
    <cellStyle name="_Business Review slide shells April 2006_TW Flash by Region_09_10_08 August Phased 07 Actuals_Adj 3" xfId="4699"/>
    <cellStyle name="_Business Review slide shells April 2006_vtemp" xfId="4700"/>
    <cellStyle name="_Comma" xfId="4701"/>
    <cellStyle name="_Comma 2" xfId="4702"/>
    <cellStyle name="_Comma 2 2" xfId="4703"/>
    <cellStyle name="_Comma 2 2 2" xfId="4704"/>
    <cellStyle name="_Comma 2 3" xfId="4705"/>
    <cellStyle name="_Comma 2_3 YR Inc EQ" xfId="4706"/>
    <cellStyle name="_Comma 3" xfId="4707"/>
    <cellStyle name="_Comma 3 2" xfId="4708"/>
    <cellStyle name="_Comma 3 2 2" xfId="4709"/>
    <cellStyle name="_Comma 3 3" xfId="4710"/>
    <cellStyle name="_Comma 3_3 YR Inc EQ" xfId="4711"/>
    <cellStyle name="_Comma 4" xfId="4712"/>
    <cellStyle name="_Comma 4 2" xfId="4713"/>
    <cellStyle name="_Comma 5" xfId="4714"/>
    <cellStyle name="_Comma 6" xfId="4715"/>
    <cellStyle name="_Comma 7" xfId="4716"/>
    <cellStyle name="_Comma 8" xfId="4717"/>
    <cellStyle name="_Comma_3 YR Inc EQ" xfId="4718"/>
    <cellStyle name="_Comma_Allocations" xfId="4719"/>
    <cellStyle name="_Comma_Analyst View" xfId="4720"/>
    <cellStyle name="_Comma_Analyst View 2" xfId="4721"/>
    <cellStyle name="_Comma_Analyst View 2 2" xfId="4722"/>
    <cellStyle name="_Comma_Analyst View 2 2 2" xfId="4723"/>
    <cellStyle name="_Comma_Analyst View 2 3" xfId="4724"/>
    <cellStyle name="_Comma_Analyst View 2_3 YR Inc EQ" xfId="4725"/>
    <cellStyle name="_Comma_Analyst View 3" xfId="4726"/>
    <cellStyle name="_Comma_Analyst View 3 2" xfId="4727"/>
    <cellStyle name="_Comma_Analyst View 3 2 2" xfId="4728"/>
    <cellStyle name="_Comma_Analyst View 3 3" xfId="4729"/>
    <cellStyle name="_Comma_Analyst View 3_3 YR Inc EQ" xfId="4730"/>
    <cellStyle name="_Comma_Analyst View 4" xfId="4731"/>
    <cellStyle name="_Comma_Analyst View 4 2" xfId="4732"/>
    <cellStyle name="_Comma_Analyst View 5" xfId="4733"/>
    <cellStyle name="_Comma_Analyst View 6" xfId="4734"/>
    <cellStyle name="_Comma_Analyst View 7" xfId="4735"/>
    <cellStyle name="_Comma_Analyst View 8" xfId="4736"/>
    <cellStyle name="_Comma_Analyst View_3 YR Inc EQ" xfId="4737"/>
    <cellStyle name="_Comma_contemp" xfId="4738"/>
    <cellStyle name="_Comma_Details from Reporting pack" xfId="4739"/>
    <cellStyle name="_Comma_Eq As P&amp;L" xfId="4740"/>
    <cellStyle name="_Comma_Eq As P&amp;L 2" xfId="4741"/>
    <cellStyle name="_Comma_Eq As P&amp;L 2 2" xfId="4742"/>
    <cellStyle name="_Comma_Eq As P&amp;L 3" xfId="4743"/>
    <cellStyle name="_Comma_etemp" xfId="4744"/>
    <cellStyle name="_Comma_HFCO2011IDBV1099Exp11" xfId="4745"/>
    <cellStyle name="_Comma_IDB Consol P&amp;L" xfId="4746"/>
    <cellStyle name="_Comma_IDBCon" xfId="4747"/>
    <cellStyle name="_Comma_IDBE" xfId="4748"/>
    <cellStyle name="_Comma_IDBV" xfId="4749"/>
    <cellStyle name="_Comma_OriginalBudget" xfId="4750"/>
    <cellStyle name="_Comma_OriginalBudget-E" xfId="4751"/>
    <cellStyle name="_Comma_Project Fusion Model v48" xfId="4752"/>
    <cellStyle name="_Comma_Project Fusion Model v48 2" xfId="4753"/>
    <cellStyle name="_Comma_Project Fusion Model v48 2 2" xfId="4754"/>
    <cellStyle name="_Comma_Project Fusion Model v48 2 2 2" xfId="4755"/>
    <cellStyle name="_Comma_Project Fusion Model v48 2 3" xfId="4756"/>
    <cellStyle name="_Comma_Project Fusion Model v48 2_3 YR Inc EQ" xfId="4757"/>
    <cellStyle name="_Comma_Project Fusion Model v48 3" xfId="4758"/>
    <cellStyle name="_Comma_Project Fusion Model v48 3 2" xfId="4759"/>
    <cellStyle name="_Comma_Project Fusion Model v48 3 2 2" xfId="4760"/>
    <cellStyle name="_Comma_Project Fusion Model v48 3 3" xfId="4761"/>
    <cellStyle name="_Comma_Project Fusion Model v48 3_3 YR Inc EQ" xfId="4762"/>
    <cellStyle name="_Comma_Project Fusion Model v48 4" xfId="4763"/>
    <cellStyle name="_Comma_Project Fusion Model v48 4 2" xfId="4764"/>
    <cellStyle name="_Comma_Project Fusion Model v48 5" xfId="4765"/>
    <cellStyle name="_Comma_Project Fusion Model v48 6" xfId="4766"/>
    <cellStyle name="_Comma_Project Fusion Model v48 7" xfId="4767"/>
    <cellStyle name="_Comma_Project Fusion Model v48 8" xfId="4768"/>
    <cellStyle name="_Comma_Project Fusion Model v48_3 YR Inc EQ" xfId="4769"/>
    <cellStyle name="_Comma_Project Fusion Model v51" xfId="4770"/>
    <cellStyle name="_Comma_Project Fusion Model v51 2" xfId="4771"/>
    <cellStyle name="_Comma_Project Fusion Model v51 2 2" xfId="4772"/>
    <cellStyle name="_Comma_Project Fusion Model v51 2 2 2" xfId="4773"/>
    <cellStyle name="_Comma_Project Fusion Model v51 2 3" xfId="4774"/>
    <cellStyle name="_Comma_Project Fusion Model v51 2_3 YR Inc EQ" xfId="4775"/>
    <cellStyle name="_Comma_Project Fusion Model v51 3" xfId="4776"/>
    <cellStyle name="_Comma_Project Fusion Model v51 3 2" xfId="4777"/>
    <cellStyle name="_Comma_Project Fusion Model v51 3 2 2" xfId="4778"/>
    <cellStyle name="_Comma_Project Fusion Model v51 3 3" xfId="4779"/>
    <cellStyle name="_Comma_Project Fusion Model v51 3_3 YR Inc EQ" xfId="4780"/>
    <cellStyle name="_Comma_Project Fusion Model v51 4" xfId="4781"/>
    <cellStyle name="_Comma_Project Fusion Model v51 4 2" xfId="4782"/>
    <cellStyle name="_Comma_Project Fusion Model v51 5" xfId="4783"/>
    <cellStyle name="_Comma_Project Fusion Model v51 6" xfId="4784"/>
    <cellStyle name="_Comma_Project Fusion Model v51 7" xfId="4785"/>
    <cellStyle name="_Comma_Project Fusion Model v51 8" xfId="4786"/>
    <cellStyle name="_Comma_Project Fusion Model v51_3 YR Inc EQ" xfId="4787"/>
    <cellStyle name="_Comma_Revenue Model v2" xfId="4788"/>
    <cellStyle name="_Comma_Revenue Model v2 2" xfId="4789"/>
    <cellStyle name="_Comma_Revenue Model v2 2 2" xfId="4790"/>
    <cellStyle name="_Comma_Revenue Model v2 2 2 2" xfId="4791"/>
    <cellStyle name="_Comma_Revenue Model v2 2 3" xfId="4792"/>
    <cellStyle name="_Comma_Revenue Model v2 2_3 YR Inc EQ" xfId="4793"/>
    <cellStyle name="_Comma_Revenue Model v2 3" xfId="4794"/>
    <cellStyle name="_Comma_Revenue Model v2 3 2" xfId="4795"/>
    <cellStyle name="_Comma_Revenue Model v2 3 2 2" xfId="4796"/>
    <cellStyle name="_Comma_Revenue Model v2 3 3" xfId="4797"/>
    <cellStyle name="_Comma_Revenue Model v2 3_3 YR Inc EQ" xfId="4798"/>
    <cellStyle name="_Comma_Revenue Model v2 4" xfId="4799"/>
    <cellStyle name="_Comma_Revenue Model v2 4 2" xfId="4800"/>
    <cellStyle name="_Comma_Revenue Model v2 5" xfId="4801"/>
    <cellStyle name="_Comma_Revenue Model v2 6" xfId="4802"/>
    <cellStyle name="_Comma_Revenue Model v2 7" xfId="4803"/>
    <cellStyle name="_Comma_Revenue Model v2 8" xfId="4804"/>
    <cellStyle name="_Comma_Revenue Model v2_3 YR Inc EQ" xfId="4805"/>
    <cellStyle name="_Comma_Sheet1" xfId="4806"/>
    <cellStyle name="_Comma_Sheet8" xfId="4807"/>
    <cellStyle name="_Comma_vtemp" xfId="4808"/>
    <cellStyle name="_Comma_YTD YTG Rev" xfId="4809"/>
    <cellStyle name="_Comma_YTD YTG Rev 2" xfId="4810"/>
    <cellStyle name="_Comma_YTD YTG Rev 2 2" xfId="4811"/>
    <cellStyle name="_Comma_YTD YTG Rev 3" xfId="4812"/>
    <cellStyle name="_Comma_YTD YTG Rev_3 YR Inc EQ" xfId="4813"/>
    <cellStyle name="_Comp Data" xfId="4814"/>
    <cellStyle name="_Consolidated 2007 Restatement Adjustments at 2008 Rates" xfId="4815"/>
    <cellStyle name="_Consolidated 2007 Restatement Adjustments at 2008 Rates 2" xfId="4816"/>
    <cellStyle name="_Consolidated 2007 Restatement Adjustments at 2008 Rates 2 2" xfId="4817"/>
    <cellStyle name="_Consolidated 2007 Restatement Adjustments at 2008 Rates 3" xfId="4818"/>
    <cellStyle name="_Consolidated 2007 Restatement Adjustments at 2008 Rates_3 YR Inc EQ" xfId="4819"/>
    <cellStyle name="_Consolidated 2007 Restatement Adjustments at 2008 Rates_Eq As P&amp;L" xfId="4820"/>
    <cellStyle name="_Consolidated 2007 Restatement Adjustments at 2008 Rates_Eq As P&amp;L 2" xfId="4821"/>
    <cellStyle name="_Consolidated 2007 Restatement Adjustments at 2008 Rates_Eq As P&amp;L 2 2" xfId="4822"/>
    <cellStyle name="_Consolidated 2007 Restatement Adjustments at 2008 Rates_Eq As P&amp;L 3" xfId="4823"/>
    <cellStyle name="_Consolidated 2007 Restatement Adjustments at 2008 Rates_EQ US Exp" xfId="4824"/>
    <cellStyle name="_Consolidated 2007 Restatement Adjustments at 2008 Rates_EQ US Exp 2" xfId="4825"/>
    <cellStyle name="_Consolidated 2007 Restatement Adjustments at 2008 Rates_EQ US Exp 2 2" xfId="4826"/>
    <cellStyle name="_Consolidated 2007 Restatement Adjustments at 2008 Rates_EQ US Exp 3" xfId="4827"/>
    <cellStyle name="_Consolidated 2007 Restatement Adjustments at 2008 Rates_Int Dealer Fees" xfId="4828"/>
    <cellStyle name="-_contemp" xfId="4829"/>
    <cellStyle name="_Currency" xfId="4830"/>
    <cellStyle name="_Currency 2" xfId="4831"/>
    <cellStyle name="_Currency 2 2" xfId="4832"/>
    <cellStyle name="_Currency 2 2 2" xfId="4833"/>
    <cellStyle name="_Currency 2 3" xfId="4834"/>
    <cellStyle name="_Currency 2_3 YR Inc EQ" xfId="4835"/>
    <cellStyle name="_Currency 3" xfId="4836"/>
    <cellStyle name="_Currency 3 2" xfId="4837"/>
    <cellStyle name="_Currency 3 2 2" xfId="4838"/>
    <cellStyle name="_Currency 3 3" xfId="4839"/>
    <cellStyle name="_Currency 3_3 YR Inc EQ" xfId="4840"/>
    <cellStyle name="_Currency 4" xfId="4841"/>
    <cellStyle name="_Currency 4 2" xfId="4842"/>
    <cellStyle name="_Currency 5" xfId="4843"/>
    <cellStyle name="_Currency 6" xfId="4844"/>
    <cellStyle name="_Currency 7" xfId="4845"/>
    <cellStyle name="_Currency 8" xfId="4846"/>
    <cellStyle name="_Currency_3 YR Inc EQ" xfId="4847"/>
    <cellStyle name="_Currency_ARCs &amp; DPPs (2)" xfId="4848"/>
    <cellStyle name="_Currency_ARCs &amp; DPPs (2) 2" xfId="4849"/>
    <cellStyle name="_Currency_ARCs &amp; DPPs (2) 2 2" xfId="4850"/>
    <cellStyle name="_Currency_ARCs &amp; DPPs (2) 2 2 2" xfId="4851"/>
    <cellStyle name="_Currency_ARCs &amp; DPPs (2) 2 3" xfId="4852"/>
    <cellStyle name="_Currency_ARCs &amp; DPPs (2) 2_3 YR Inc EQ" xfId="4853"/>
    <cellStyle name="_Currency_ARCs &amp; DPPs (2) 3" xfId="4854"/>
    <cellStyle name="_Currency_ARCs &amp; DPPs (2) 3 2" xfId="4855"/>
    <cellStyle name="_Currency_ARCs &amp; DPPs (2) 3 2 2" xfId="4856"/>
    <cellStyle name="_Currency_ARCs &amp; DPPs (2) 3 3" xfId="4857"/>
    <cellStyle name="_Currency_ARCs &amp; DPPs (2) 3_3 YR Inc EQ" xfId="4858"/>
    <cellStyle name="_Currency_ARCs &amp; DPPs (2) 4" xfId="4859"/>
    <cellStyle name="_Currency_ARCs &amp; DPPs (2) 4 2" xfId="4860"/>
    <cellStyle name="_Currency_ARCs &amp; DPPs (2) 5" xfId="4861"/>
    <cellStyle name="_Currency_ARCs &amp; DPPs (2) 6" xfId="4862"/>
    <cellStyle name="_Currency_ARCs &amp; DPPs (2) 7" xfId="4863"/>
    <cellStyle name="_Currency_ARCs &amp; DPPs (2) 8" xfId="4864"/>
    <cellStyle name="_Currency_ARCs &amp; DPPs (2)_3 YR Inc EQ" xfId="4865"/>
    <cellStyle name="_Currency_AVP" xfId="4866"/>
    <cellStyle name="_Currency_AVP 2" xfId="4867"/>
    <cellStyle name="_Currency_AVP 2 2" xfId="4868"/>
    <cellStyle name="_Currency_AVP 2 2 2" xfId="4869"/>
    <cellStyle name="_Currency_AVP 2 3" xfId="4870"/>
    <cellStyle name="_Currency_AVP 2_3 YR Inc EQ" xfId="4871"/>
    <cellStyle name="_Currency_AVP 3" xfId="4872"/>
    <cellStyle name="_Currency_AVP 3 2" xfId="4873"/>
    <cellStyle name="_Currency_AVP 3 2 2" xfId="4874"/>
    <cellStyle name="_Currency_AVP 3 3" xfId="4875"/>
    <cellStyle name="_Currency_AVP 3_3 YR Inc EQ" xfId="4876"/>
    <cellStyle name="_Currency_AVP 4" xfId="4877"/>
    <cellStyle name="_Currency_AVP 4 2" xfId="4878"/>
    <cellStyle name="_Currency_AVP 5" xfId="4879"/>
    <cellStyle name="_Currency_AVP 6" xfId="4880"/>
    <cellStyle name="_Currency_AVP 7" xfId="4881"/>
    <cellStyle name="_Currency_AVP 8" xfId="4882"/>
    <cellStyle name="_Currency_AVP_3 YR Inc EQ" xfId="4883"/>
    <cellStyle name="_Currency_Fusion Pro Forma" xfId="4884"/>
    <cellStyle name="_Currency_Fusion Pro Forma 2" xfId="4885"/>
    <cellStyle name="_Currency_Fusion Pro Forma 2 2" xfId="4886"/>
    <cellStyle name="_Currency_Fusion Pro Forma 2 2 2" xfId="4887"/>
    <cellStyle name="_Currency_Fusion Pro Forma 2 3" xfId="4888"/>
    <cellStyle name="_Currency_Fusion Pro Forma 2_3 YR Inc EQ" xfId="4889"/>
    <cellStyle name="_Currency_Fusion Pro Forma 3" xfId="4890"/>
    <cellStyle name="_Currency_Fusion Pro Forma 3 2" xfId="4891"/>
    <cellStyle name="_Currency_Fusion Pro Forma 3 2 2" xfId="4892"/>
    <cellStyle name="_Currency_Fusion Pro Forma 3 3" xfId="4893"/>
    <cellStyle name="_Currency_Fusion Pro Forma 3_3 YR Inc EQ" xfId="4894"/>
    <cellStyle name="_Currency_Fusion Pro Forma 4" xfId="4895"/>
    <cellStyle name="_Currency_Fusion Pro Forma 4 2" xfId="4896"/>
    <cellStyle name="_Currency_Fusion Pro Forma 5" xfId="4897"/>
    <cellStyle name="_Currency_Fusion Pro Forma 6" xfId="4898"/>
    <cellStyle name="_Currency_Fusion Pro Forma 7" xfId="4899"/>
    <cellStyle name="_Currency_Fusion Pro Forma 8" xfId="4900"/>
    <cellStyle name="_Currency_Fusion Pro Forma_3 YR Inc EQ" xfId="4901"/>
    <cellStyle name="_Currency_IDB Exp($)" xfId="4902"/>
    <cellStyle name="_Currency_IDB Exp($) 2" xfId="4903"/>
    <cellStyle name="_Currency_IDB Exp($) 2 2" xfId="4904"/>
    <cellStyle name="_Currency_IDB Exp($) 2 2 2" xfId="4905"/>
    <cellStyle name="_Currency_IDB Exp($) 2 3" xfId="4906"/>
    <cellStyle name="_Currency_IDB Exp($) 2_3 YR Inc EQ" xfId="4907"/>
    <cellStyle name="_Currency_IDB Exp($) 3" xfId="4908"/>
    <cellStyle name="_Currency_IDB Exp($) 3 2" xfId="4909"/>
    <cellStyle name="_Currency_IDB Exp($) 3 2 2" xfId="4910"/>
    <cellStyle name="_Currency_IDB Exp($) 3 3" xfId="4911"/>
    <cellStyle name="_Currency_IDB Exp($) 3_3 YR Inc EQ" xfId="4912"/>
    <cellStyle name="_Currency_IDB Exp($) 4" xfId="4913"/>
    <cellStyle name="_Currency_IDB Exp($) 4 2" xfId="4914"/>
    <cellStyle name="_Currency_IDB Exp($) 5" xfId="4915"/>
    <cellStyle name="_Currency_IDB Exp($) 6" xfId="4916"/>
    <cellStyle name="_Currency_IDB Exp($) 7" xfId="4917"/>
    <cellStyle name="_Currency_IDB Exp($) 8" xfId="4918"/>
    <cellStyle name="_Currency_IDB Exp($)_3 YR Inc EQ" xfId="4919"/>
    <cellStyle name="_Currency_Project Fusion Model v61" xfId="4920"/>
    <cellStyle name="_Currency_Project Fusion Model v61 2" xfId="4921"/>
    <cellStyle name="_Currency_Project Fusion Model v61 2 2" xfId="4922"/>
    <cellStyle name="_Currency_Project Fusion Model v61 2 2 2" xfId="4923"/>
    <cellStyle name="_Currency_Project Fusion Model v61 2 3" xfId="4924"/>
    <cellStyle name="_Currency_Project Fusion Model v61 2_3 YR Inc EQ" xfId="4925"/>
    <cellStyle name="_Currency_Project Fusion Model v61 3" xfId="4926"/>
    <cellStyle name="_Currency_Project Fusion Model v61 3 2" xfId="4927"/>
    <cellStyle name="_Currency_Project Fusion Model v61 3 2 2" xfId="4928"/>
    <cellStyle name="_Currency_Project Fusion Model v61 3 3" xfId="4929"/>
    <cellStyle name="_Currency_Project Fusion Model v61 3_3 YR Inc EQ" xfId="4930"/>
    <cellStyle name="_Currency_Project Fusion Model v61 4" xfId="4931"/>
    <cellStyle name="_Currency_Project Fusion Model v61 4 2" xfId="4932"/>
    <cellStyle name="_Currency_Project Fusion Model v61 5" xfId="4933"/>
    <cellStyle name="_Currency_Project Fusion Model v61 6" xfId="4934"/>
    <cellStyle name="_Currency_Project Fusion Model v61 7" xfId="4935"/>
    <cellStyle name="_Currency_Project Fusion Model v61 8" xfId="4936"/>
    <cellStyle name="_Currency_Project Fusion Model v61_3 YR Inc EQ" xfId="4937"/>
    <cellStyle name="_CurrencySpace" xfId="4938"/>
    <cellStyle name="_CurrencySpace 2" xfId="4939"/>
    <cellStyle name="_CurrencySpace 2 2" xfId="4940"/>
    <cellStyle name="_CurrencySpace 2 2 2" xfId="4941"/>
    <cellStyle name="_CurrencySpace 2 3" xfId="4942"/>
    <cellStyle name="_CurrencySpace 2_3 YR Inc EQ" xfId="4943"/>
    <cellStyle name="_CurrencySpace 3" xfId="4944"/>
    <cellStyle name="_CurrencySpace 3 2" xfId="4945"/>
    <cellStyle name="_CurrencySpace 3 2 2" xfId="4946"/>
    <cellStyle name="_CurrencySpace 3 3" xfId="4947"/>
    <cellStyle name="_CurrencySpace 3_3 YR Inc EQ" xfId="4948"/>
    <cellStyle name="_CurrencySpace 4" xfId="4949"/>
    <cellStyle name="_CurrencySpace 4 2" xfId="4950"/>
    <cellStyle name="_CurrencySpace 5" xfId="4951"/>
    <cellStyle name="_CurrencySpace 6" xfId="4952"/>
    <cellStyle name="_CurrencySpace 7" xfId="4953"/>
    <cellStyle name="_CurrencySpace 8" xfId="4954"/>
    <cellStyle name="_CurrencySpace_3 YR Inc EQ" xfId="4955"/>
    <cellStyle name="-_Details from Reporting pack" xfId="4956"/>
    <cellStyle name="-_Eq As P&amp;L" xfId="4957"/>
    <cellStyle name="-_Eq As P&amp;L 2" xfId="4958"/>
    <cellStyle name="-_Eq As P&amp;L 2 2" xfId="4959"/>
    <cellStyle name="-_Eq As P&amp;L 3" xfId="4960"/>
    <cellStyle name="-_EQ US Exp" xfId="4961"/>
    <cellStyle name="-_EQ US Exp 2" xfId="4962"/>
    <cellStyle name="-_EQ US Exp 2 2" xfId="4963"/>
    <cellStyle name="-_EQ US Exp 3" xfId="4964"/>
    <cellStyle name="_Equities in Europe" xfId="4965"/>
    <cellStyle name="-_eric" xfId="4966"/>
    <cellStyle name="-_eric 2" xfId="4967"/>
    <cellStyle name="-_eric 2 2" xfId="4968"/>
    <cellStyle name="-_eric 2 2 2" xfId="4969"/>
    <cellStyle name="-_eric 2 3" xfId="4970"/>
    <cellStyle name="-_eric 2_3 YR Inc EQ" xfId="4971"/>
    <cellStyle name="-_eric 2_EQ US Exp" xfId="4972"/>
    <cellStyle name="-_eric 2_EQ US Exp 2" xfId="4973"/>
    <cellStyle name="-_eric 2_EQ US Exp 2 2" xfId="4974"/>
    <cellStyle name="-_eric 2_EQ US Exp 3" xfId="4975"/>
    <cellStyle name="-_eric 2_Int Dealer Fees" xfId="4976"/>
    <cellStyle name="-_eric 3" xfId="4977"/>
    <cellStyle name="-_eric 3 2" xfId="4978"/>
    <cellStyle name="-_eric 3 2 2" xfId="4979"/>
    <cellStyle name="-_eric 3 3" xfId="4980"/>
    <cellStyle name="-_eric 3_3 YR Inc EQ" xfId="4981"/>
    <cellStyle name="-_eric 3_EQ US Exp" xfId="4982"/>
    <cellStyle name="-_eric 3_EQ US Exp 2" xfId="4983"/>
    <cellStyle name="-_eric 3_EQ US Exp 2 2" xfId="4984"/>
    <cellStyle name="-_eric 3_EQ US Exp 3" xfId="4985"/>
    <cellStyle name="-_eric 3_Int Dealer Fees" xfId="4986"/>
    <cellStyle name="-_eric 4" xfId="4987"/>
    <cellStyle name="-_eric 4 2" xfId="4988"/>
    <cellStyle name="-_eric 5" xfId="4989"/>
    <cellStyle name="-_eric 6" xfId="4990"/>
    <cellStyle name="-_eric 7" xfId="4991"/>
    <cellStyle name="-_eric 8" xfId="4992"/>
    <cellStyle name="-_eric_2009 Budget for Barclays" xfId="4993"/>
    <cellStyle name="-_eric_2009 Budget for Barclays_3 YR Inc EQ" xfId="4994"/>
    <cellStyle name="-_eric_2009 Model version 21" xfId="4995"/>
    <cellStyle name="-_eric_2009 Model version 21 2" xfId="4996"/>
    <cellStyle name="-_eric_2009 Model version 21 2 2" xfId="4997"/>
    <cellStyle name="-_eric_2009 Model version 21 2 2 2" xfId="4998"/>
    <cellStyle name="-_eric_2009 Model version 21 2 3" xfId="4999"/>
    <cellStyle name="-_eric_2009 Model version 21 2_3 YR Inc EQ" xfId="5000"/>
    <cellStyle name="-_eric_2009 Model version 21 2_EQ US Exp" xfId="5001"/>
    <cellStyle name="-_eric_2009 Model version 21 2_EQ US Exp 2" xfId="5002"/>
    <cellStyle name="-_eric_2009 Model version 21 2_EQ US Exp 2 2" xfId="5003"/>
    <cellStyle name="-_eric_2009 Model version 21 2_EQ US Exp 3" xfId="5004"/>
    <cellStyle name="-_eric_2009 Model version 21 2_Int Dealer Fees" xfId="5005"/>
    <cellStyle name="-_eric_2009 Model version 21 3" xfId="5006"/>
    <cellStyle name="-_eric_2009 Model version 21 3 2" xfId="5007"/>
    <cellStyle name="-_eric_2009 Model version 21 3 2 2" xfId="5008"/>
    <cellStyle name="-_eric_2009 Model version 21 3 3" xfId="5009"/>
    <cellStyle name="-_eric_2009 Model version 21 3_3 YR Inc EQ" xfId="5010"/>
    <cellStyle name="-_eric_2009 Model version 21 3_EQ US Exp" xfId="5011"/>
    <cellStyle name="-_eric_2009 Model version 21 3_EQ US Exp 2" xfId="5012"/>
    <cellStyle name="-_eric_2009 Model version 21 3_EQ US Exp 2 2" xfId="5013"/>
    <cellStyle name="-_eric_2009 Model version 21 3_EQ US Exp 3" xfId="5014"/>
    <cellStyle name="-_eric_2009 Model version 21 3_Int Dealer Fees" xfId="5015"/>
    <cellStyle name="-_eric_2009 Model version 21 4" xfId="5016"/>
    <cellStyle name="-_eric_2009 Model version 21 4 2" xfId="5017"/>
    <cellStyle name="-_eric_2009 Model version 21 5" xfId="5018"/>
    <cellStyle name="-_eric_2009 Model version 21 6" xfId="5019"/>
    <cellStyle name="-_eric_2009 Model version 21 7" xfId="5020"/>
    <cellStyle name="-_eric_2009 Model version 21 8" xfId="5021"/>
    <cellStyle name="-_eric_2009 Model version 21_3 YR Inc EQ" xfId="5022"/>
    <cellStyle name="-_eric_2009 Model version 21_EQ US Exp" xfId="5023"/>
    <cellStyle name="-_eric_2009 Model version 21_EQ US Exp 2" xfId="5024"/>
    <cellStyle name="-_eric_2009 Model version 21_EQ US Exp 2 2" xfId="5025"/>
    <cellStyle name="-_eric_2009 Model version 21_EQ US Exp 3" xfId="5026"/>
    <cellStyle name="-_eric_2009 Model version 21_IDBE Direct Expenses" xfId="5027"/>
    <cellStyle name="-_eric_2009 Model version 21_IDBE Direct Tech" xfId="5028"/>
    <cellStyle name="-_eric_2009 Model version 21_IDBE Expenses" xfId="5029"/>
    <cellStyle name="-_eric_2009 Model version 21_Int Dealer Fees" xfId="5030"/>
    <cellStyle name="-_eric_3 YR Inc EQ" xfId="5031"/>
    <cellStyle name="-_eric_Allocations" xfId="5032"/>
    <cellStyle name="-_eric_contemp" xfId="5033"/>
    <cellStyle name="-_eric_Details from Reporting pack" xfId="5034"/>
    <cellStyle name="-_eric_Eq As P&amp;L" xfId="5035"/>
    <cellStyle name="-_eric_Eq As P&amp;L 2" xfId="5036"/>
    <cellStyle name="-_eric_Eq As P&amp;L 2 2" xfId="5037"/>
    <cellStyle name="-_eric_Eq As P&amp;L 3" xfId="5038"/>
    <cellStyle name="-_eric_EQ US Exp" xfId="5039"/>
    <cellStyle name="-_eric_EQ US Exp 2" xfId="5040"/>
    <cellStyle name="-_eric_EQ US Exp 2 2" xfId="5041"/>
    <cellStyle name="-_eric_EQ US Exp 3" xfId="5042"/>
    <cellStyle name="-_eric_etemp" xfId="5043"/>
    <cellStyle name="-_eric_HFCO2011IDBV1099Exp11" xfId="5044"/>
    <cellStyle name="-_eric_IDB Consol P&amp;L" xfId="5045"/>
    <cellStyle name="-_eric_IDBCon" xfId="5046"/>
    <cellStyle name="-_eric_IDBE" xfId="5047"/>
    <cellStyle name="-_eric_IDBE Direct Expenses" xfId="5048"/>
    <cellStyle name="-_eric_IDBE Direct Tech" xfId="5049"/>
    <cellStyle name="-_eric_IDBE Expenses" xfId="5050"/>
    <cellStyle name="-_eric_IDBE_1" xfId="5051"/>
    <cellStyle name="-_eric_IDBV" xfId="5052"/>
    <cellStyle name="-_eric_IDBV_1" xfId="5053"/>
    <cellStyle name="-_eric_Int Dealer Fees" xfId="5054"/>
    <cellStyle name="-_eric_NewMarkets P&amp;L (Mgmt)" xfId="5055"/>
    <cellStyle name="-_eric_NewMarkets P&amp;L (Mgmt)_3 YR Inc EQ" xfId="5056"/>
    <cellStyle name="-_eric_OriginalBudget" xfId="5057"/>
    <cellStyle name="-_eric_OriginalBudget-E" xfId="5058"/>
    <cellStyle name="-_eric_Sheet1" xfId="5059"/>
    <cellStyle name="-_eric_Sheet8" xfId="5060"/>
    <cellStyle name="-_eric_vtemp" xfId="5061"/>
    <cellStyle name="-_eric_YTD YTG Rev" xfId="5062"/>
    <cellStyle name="-_eric_YTD YTG Rev 2" xfId="5063"/>
    <cellStyle name="-_eric_YTD YTG Rev 2 2" xfId="5064"/>
    <cellStyle name="-_eric_YTD YTG Rev 3" xfId="5065"/>
    <cellStyle name="-_eric_YTD YTG Rev_3 YR Inc EQ" xfId="5066"/>
    <cellStyle name="-_eric_YTD YTG Rev_Allocations" xfId="5067"/>
    <cellStyle name="-_eric_YTD YTG Rev_contemp" xfId="5068"/>
    <cellStyle name="-_eric_YTD YTG Rev_etemp" xfId="5069"/>
    <cellStyle name="-_eric_YTD YTG Rev_HFCO2011IDBV1099Exp11" xfId="5070"/>
    <cellStyle name="-_eric_YTD YTG Rev_IDB Consol P&amp;L" xfId="5071"/>
    <cellStyle name="-_eric_YTD YTG Rev_IDBCon" xfId="5072"/>
    <cellStyle name="-_eric_YTD YTG Rev_IDBE" xfId="5073"/>
    <cellStyle name="-_eric_YTD YTG Rev_IDBE_1" xfId="5074"/>
    <cellStyle name="-_eric_YTD YTG Rev_IDBV" xfId="5075"/>
    <cellStyle name="-_eric_YTD YTG Rev_IDBV_1" xfId="5076"/>
    <cellStyle name="-_eric_YTD YTG Rev_Int Dealer Fees" xfId="5077"/>
    <cellStyle name="-_eric_YTD YTG Rev_OriginalBudget" xfId="5078"/>
    <cellStyle name="-_eric_YTD YTG Rev_OriginalBudget-E" xfId="5079"/>
    <cellStyle name="-_eric_YTD YTG Rev_Sheet1" xfId="5080"/>
    <cellStyle name="-_eric_YTD YTG Rev_Sheet8" xfId="5081"/>
    <cellStyle name="-_eric_YTD YTG Rev_vtemp" xfId="5082"/>
    <cellStyle name="-_etemp" xfId="5083"/>
    <cellStyle name="_Euro" xfId="5084"/>
    <cellStyle name="_Euro 2" xfId="5085"/>
    <cellStyle name="_Euro 2 2" xfId="5086"/>
    <cellStyle name="_Euro 2 2 2" xfId="5087"/>
    <cellStyle name="_Euro 2 3" xfId="5088"/>
    <cellStyle name="_Euro 2_3 YR Inc EQ" xfId="5089"/>
    <cellStyle name="_Euro 3" xfId="5090"/>
    <cellStyle name="_Euro 3 2" xfId="5091"/>
    <cellStyle name="_Euro 3 2 2" xfId="5092"/>
    <cellStyle name="_Euro 3 3" xfId="5093"/>
    <cellStyle name="_Euro 3_3 YR Inc EQ" xfId="5094"/>
    <cellStyle name="_Euro 4" xfId="5095"/>
    <cellStyle name="_Euro 4 2" xfId="5096"/>
    <cellStyle name="_Euro 5" xfId="5097"/>
    <cellStyle name="_Euro 6" xfId="5098"/>
    <cellStyle name="_Euro 7" xfId="5099"/>
    <cellStyle name="_Euro 8" xfId="5100"/>
    <cellStyle name="_Euro_3 YR Inc EQ" xfId="5101"/>
    <cellStyle name="_Euro_Allocations" xfId="5102"/>
    <cellStyle name="_Euro_Analyst View" xfId="5103"/>
    <cellStyle name="_Euro_Analyst View 2" xfId="5104"/>
    <cellStyle name="_Euro_Analyst View 2 2" xfId="5105"/>
    <cellStyle name="_Euro_Analyst View 2 2 2" xfId="5106"/>
    <cellStyle name="_Euro_Analyst View 2 3" xfId="5107"/>
    <cellStyle name="_Euro_Analyst View 2_3 YR Inc EQ" xfId="5108"/>
    <cellStyle name="_Euro_Analyst View 3" xfId="5109"/>
    <cellStyle name="_Euro_Analyst View 3 2" xfId="5110"/>
    <cellStyle name="_Euro_Analyst View 3 2 2" xfId="5111"/>
    <cellStyle name="_Euro_Analyst View 3 3" xfId="5112"/>
    <cellStyle name="_Euro_Analyst View 3_3 YR Inc EQ" xfId="5113"/>
    <cellStyle name="_Euro_Analyst View 4" xfId="5114"/>
    <cellStyle name="_Euro_Analyst View 4 2" xfId="5115"/>
    <cellStyle name="_Euro_Analyst View 5" xfId="5116"/>
    <cellStyle name="_Euro_Analyst View 6" xfId="5117"/>
    <cellStyle name="_Euro_Analyst View 7" xfId="5118"/>
    <cellStyle name="_Euro_Analyst View 8" xfId="5119"/>
    <cellStyle name="_Euro_Analyst View_3 YR Inc EQ" xfId="5120"/>
    <cellStyle name="_Euro_contemp" xfId="5121"/>
    <cellStyle name="_Euro_Details from Reporting pack" xfId="5122"/>
    <cellStyle name="_Euro_Eq As P&amp;L" xfId="5123"/>
    <cellStyle name="_Euro_Eq As P&amp;L 2" xfId="5124"/>
    <cellStyle name="_Euro_Eq As P&amp;L 2 2" xfId="5125"/>
    <cellStyle name="_Euro_Eq As P&amp;L 3" xfId="5126"/>
    <cellStyle name="_Euro_etemp" xfId="5127"/>
    <cellStyle name="_Euro_HFCO2011IDBV1099Exp11" xfId="5128"/>
    <cellStyle name="_Euro_IDB Consol P&amp;L" xfId="5129"/>
    <cellStyle name="_Euro_IDBCon" xfId="5130"/>
    <cellStyle name="_Euro_IDBE" xfId="5131"/>
    <cellStyle name="_Euro_IDBV" xfId="5132"/>
    <cellStyle name="_Euro_OriginalBudget" xfId="5133"/>
    <cellStyle name="_Euro_OriginalBudget-E" xfId="5134"/>
    <cellStyle name="_Euro_Project Fusion Model 08.09.06" xfId="5135"/>
    <cellStyle name="_Euro_Project Fusion Model 08.09.06 2" xfId="5136"/>
    <cellStyle name="_Euro_Project Fusion Model 08.09.06 2 2" xfId="5137"/>
    <cellStyle name="_Euro_Project Fusion Model 08.09.06 2 2 2" xfId="5138"/>
    <cellStyle name="_Euro_Project Fusion Model 08.09.06 2 3" xfId="5139"/>
    <cellStyle name="_Euro_Project Fusion Model 08.09.06 2_3 YR Inc EQ" xfId="5140"/>
    <cellStyle name="_Euro_Project Fusion Model 08.09.06 3" xfId="5141"/>
    <cellStyle name="_Euro_Project Fusion Model 08.09.06 3 2" xfId="5142"/>
    <cellStyle name="_Euro_Project Fusion Model 08.09.06 3 2 2" xfId="5143"/>
    <cellStyle name="_Euro_Project Fusion Model 08.09.06 3 3" xfId="5144"/>
    <cellStyle name="_Euro_Project Fusion Model 08.09.06 3_3 YR Inc EQ" xfId="5145"/>
    <cellStyle name="_Euro_Project Fusion Model 08.09.06 4" xfId="5146"/>
    <cellStyle name="_Euro_Project Fusion Model 08.09.06 4 2" xfId="5147"/>
    <cellStyle name="_Euro_Project Fusion Model 08.09.06 5" xfId="5148"/>
    <cellStyle name="_Euro_Project Fusion Model 08.09.06 6" xfId="5149"/>
    <cellStyle name="_Euro_Project Fusion Model 08.09.06 7" xfId="5150"/>
    <cellStyle name="_Euro_Project Fusion Model 08.09.06 8" xfId="5151"/>
    <cellStyle name="_Euro_Project Fusion Model 08.09.06_3 YR Inc EQ" xfId="5152"/>
    <cellStyle name="_Euro_Project Fusion Model 08.09.06_Allocations" xfId="5153"/>
    <cellStyle name="_Euro_Project Fusion Model 08.09.06_contemp" xfId="5154"/>
    <cellStyle name="_Euro_Project Fusion Model 08.09.06_Details from Reporting pack" xfId="5155"/>
    <cellStyle name="_Euro_Project Fusion Model 08.09.06_Eq As P&amp;L" xfId="5156"/>
    <cellStyle name="_Euro_Project Fusion Model 08.09.06_Eq As P&amp;L 2" xfId="5157"/>
    <cellStyle name="_Euro_Project Fusion Model 08.09.06_Eq As P&amp;L 2 2" xfId="5158"/>
    <cellStyle name="_Euro_Project Fusion Model 08.09.06_Eq As P&amp;L 3" xfId="5159"/>
    <cellStyle name="_Euro_Project Fusion Model 08.09.06_etemp" xfId="5160"/>
    <cellStyle name="_Euro_Project Fusion Model 08.09.06_HFCO2011IDBV1099Exp11" xfId="5161"/>
    <cellStyle name="_Euro_Project Fusion Model 08.09.06_IDB Consol P&amp;L" xfId="5162"/>
    <cellStyle name="_Euro_Project Fusion Model 08.09.06_IDBCon" xfId="5163"/>
    <cellStyle name="_Euro_Project Fusion Model 08.09.06_IDBE" xfId="5164"/>
    <cellStyle name="_Euro_Project Fusion Model 08.09.06_IDBV" xfId="5165"/>
    <cellStyle name="_Euro_Project Fusion Model 08.09.06_OriginalBudget" xfId="5166"/>
    <cellStyle name="_Euro_Project Fusion Model 08.09.06_OriginalBudget-E" xfId="5167"/>
    <cellStyle name="_Euro_Project Fusion Model 08.09.06_Sheet1" xfId="5168"/>
    <cellStyle name="_Euro_Project Fusion Model 08.09.06_Sheet8" xfId="5169"/>
    <cellStyle name="_Euro_Project Fusion Model 08.09.06_vtemp" xfId="5170"/>
    <cellStyle name="_Euro_Project Fusion Model 08.09.06_YTD YTG Rev" xfId="5171"/>
    <cellStyle name="_Euro_Project Fusion Model 08.09.06_YTD YTG Rev 2" xfId="5172"/>
    <cellStyle name="_Euro_Project Fusion Model 08.09.06_YTD YTG Rev 2 2" xfId="5173"/>
    <cellStyle name="_Euro_Project Fusion Model 08.09.06_YTD YTG Rev 3" xfId="5174"/>
    <cellStyle name="_Euro_Project Fusion Model 08.09.06_YTD YTG Rev_3 YR Inc EQ" xfId="5175"/>
    <cellStyle name="_Euro_Project Fusion Model v48" xfId="5176"/>
    <cellStyle name="_Euro_Project Fusion Model v48 2" xfId="5177"/>
    <cellStyle name="_Euro_Project Fusion Model v48 2 2" xfId="5178"/>
    <cellStyle name="_Euro_Project Fusion Model v48 2 2 2" xfId="5179"/>
    <cellStyle name="_Euro_Project Fusion Model v48 2 3" xfId="5180"/>
    <cellStyle name="_Euro_Project Fusion Model v48 2_3 YR Inc EQ" xfId="5181"/>
    <cellStyle name="_Euro_Project Fusion Model v48 3" xfId="5182"/>
    <cellStyle name="_Euro_Project Fusion Model v48 3 2" xfId="5183"/>
    <cellStyle name="_Euro_Project Fusion Model v48 3 2 2" xfId="5184"/>
    <cellStyle name="_Euro_Project Fusion Model v48 3 3" xfId="5185"/>
    <cellStyle name="_Euro_Project Fusion Model v48 3_3 YR Inc EQ" xfId="5186"/>
    <cellStyle name="_Euro_Project Fusion Model v48 4" xfId="5187"/>
    <cellStyle name="_Euro_Project Fusion Model v48 4 2" xfId="5188"/>
    <cellStyle name="_Euro_Project Fusion Model v48 5" xfId="5189"/>
    <cellStyle name="_Euro_Project Fusion Model v48 6" xfId="5190"/>
    <cellStyle name="_Euro_Project Fusion Model v48 7" xfId="5191"/>
    <cellStyle name="_Euro_Project Fusion Model v48 8" xfId="5192"/>
    <cellStyle name="_Euro_Project Fusion Model v48_1" xfId="5193"/>
    <cellStyle name="_Euro_Project Fusion Model v48_1 2" xfId="5194"/>
    <cellStyle name="_Euro_Project Fusion Model v48_1 2 2" xfId="5195"/>
    <cellStyle name="_Euro_Project Fusion Model v48_1 2 2 2" xfId="5196"/>
    <cellStyle name="_Euro_Project Fusion Model v48_1 2_3 YR Inc EQ" xfId="5197"/>
    <cellStyle name="_Euro_Project Fusion Model v48_1 3" xfId="5198"/>
    <cellStyle name="_Euro_Project Fusion Model v48_1 3_3 YR Inc EQ" xfId="5199"/>
    <cellStyle name="_Euro_Project Fusion Model v48_1 4" xfId="5200"/>
    <cellStyle name="_Euro_Project Fusion Model v48_1 5" xfId="5201"/>
    <cellStyle name="_Euro_Project Fusion Model v48_1 6" xfId="5202"/>
    <cellStyle name="_Euro_Project Fusion Model v48_1 7" xfId="5203"/>
    <cellStyle name="_Euro_Project Fusion Model v48_1 8" xfId="5204"/>
    <cellStyle name="_Euro_Project Fusion Model v48_1_3 YR Inc EQ" xfId="5205"/>
    <cellStyle name="_Euro_Project Fusion Model v48_3 YR Inc EQ" xfId="5206"/>
    <cellStyle name="_Euro_Project Fusion Model v51" xfId="5207"/>
    <cellStyle name="_Euro_Project Fusion Model v51 2" xfId="5208"/>
    <cellStyle name="_Euro_Project Fusion Model v51 2_3 YR Inc EQ" xfId="5209"/>
    <cellStyle name="_Euro_Project Fusion Model v51 3" xfId="5210"/>
    <cellStyle name="_Euro_Project Fusion Model v51 3_3 YR Inc EQ" xfId="5211"/>
    <cellStyle name="_Euro_Project Fusion Model v51 4" xfId="5212"/>
    <cellStyle name="_Euro_Project Fusion Model v51 5" xfId="5213"/>
    <cellStyle name="_Euro_Project Fusion Model v51 6" xfId="5214"/>
    <cellStyle name="_Euro_Project Fusion Model v51 7" xfId="5215"/>
    <cellStyle name="_Euro_Project Fusion Model v51 8" xfId="5216"/>
    <cellStyle name="_Euro_Project Fusion Model v51_3 YR Inc EQ" xfId="5217"/>
    <cellStyle name="_Euro_Revenue Model v2" xfId="5218"/>
    <cellStyle name="_Euro_Revenue Model v2 2" xfId="5219"/>
    <cellStyle name="_Euro_Revenue Model v2 2_3 YR Inc EQ" xfId="5220"/>
    <cellStyle name="_Euro_Revenue Model v2 3" xfId="5221"/>
    <cellStyle name="_Euro_Revenue Model v2 3_3 YR Inc EQ" xfId="5222"/>
    <cellStyle name="_Euro_Revenue Model v2 4" xfId="5223"/>
    <cellStyle name="_Euro_Revenue Model v2 5" xfId="5224"/>
    <cellStyle name="_Euro_Revenue Model v2 6" xfId="5225"/>
    <cellStyle name="_Euro_Revenue Model v2 7" xfId="5226"/>
    <cellStyle name="_Euro_Revenue Model v2 8" xfId="5227"/>
    <cellStyle name="_Euro_Revenue Model v2_3 YR Inc EQ" xfId="5228"/>
    <cellStyle name="_Euro_Review" xfId="5229"/>
    <cellStyle name="_Euro_Review 2" xfId="5230"/>
    <cellStyle name="_Euro_Review 3" xfId="5231"/>
    <cellStyle name="_Euro_Review 4" xfId="5232"/>
    <cellStyle name="_Euro_Review_3 YR Inc EQ" xfId="5233"/>
    <cellStyle name="_Euro_Review_Project Lithium Base Case Model 2-25-08e" xfId="5234"/>
    <cellStyle name="_Euro_Sheet1" xfId="5235"/>
    <cellStyle name="_Euro_Sheet8" xfId="5236"/>
    <cellStyle name="_Euro_Standalone vs Mgmt" xfId="5237"/>
    <cellStyle name="_Euro_Standalone vs Mgmt 2" xfId="5238"/>
    <cellStyle name="_Euro_Standalone vs Mgmt 3" xfId="5239"/>
    <cellStyle name="_Euro_Standalone vs Mgmt 4" xfId="5240"/>
    <cellStyle name="_Euro_Standalone vs Mgmt_3 YR Inc EQ" xfId="5241"/>
    <cellStyle name="_Euro_Standalone vs Mgmt_Project Lithium Base Case Model 2-25-08e" xfId="5242"/>
    <cellStyle name="_Euro_vtemp" xfId="5243"/>
    <cellStyle name="_Euro_YTD YTG Rev" xfId="5244"/>
    <cellStyle name="_Euro_YTD YTG Rev_3 YR Inc EQ" xfId="5245"/>
    <cellStyle name="_Exec Comm Aug 02" xfId="5246"/>
    <cellStyle name="_Exec Comm Aug 02 2" xfId="5247"/>
    <cellStyle name="_Exec Comm Aug 02 2_3 YR Inc EQ" xfId="5248"/>
    <cellStyle name="_Exec Comm Aug 02 2_EQ US Exp" xfId="5249"/>
    <cellStyle name="_Exec Comm Aug 02 2_Int Dealer Fees" xfId="5250"/>
    <cellStyle name="_Exec Comm Aug 02 3" xfId="5251"/>
    <cellStyle name="_Exec Comm Aug 02 3_3 YR Inc EQ" xfId="5252"/>
    <cellStyle name="_Exec Comm Aug 02 3_EQ US Exp" xfId="5253"/>
    <cellStyle name="_Exec Comm Aug 02 3_Int Dealer Fees" xfId="5254"/>
    <cellStyle name="_Exec Comm Aug 02 4" xfId="5255"/>
    <cellStyle name="_Exec Comm Aug 02 5" xfId="5256"/>
    <cellStyle name="_Exec Comm Aug 02 6" xfId="5257"/>
    <cellStyle name="_Exec Comm Aug 02 7" xfId="5258"/>
    <cellStyle name="_Exec Comm Aug 02 8" xfId="5259"/>
    <cellStyle name="_Exec Comm Aug 02_2009 Budget for Barclays" xfId="5260"/>
    <cellStyle name="_Exec Comm Aug 02_2009 Budget for Barclays_3 YR Inc EQ" xfId="5261"/>
    <cellStyle name="_Exec Comm Aug 02_2009 Model version 21" xfId="5262"/>
    <cellStyle name="_Exec Comm Aug 02_2009 Model version 21 2" xfId="5263"/>
    <cellStyle name="_Exec Comm Aug 02_2009 Model version 21 2_3 YR Inc EQ" xfId="5264"/>
    <cellStyle name="_Exec Comm Aug 02_2009 Model version 21 2_EQ US Exp" xfId="5265"/>
    <cellStyle name="_Exec Comm Aug 02_2009 Model version 21 2_Int Dealer Fees" xfId="5266"/>
    <cellStyle name="_Exec Comm Aug 02_2009 Model version 21 3" xfId="5267"/>
    <cellStyle name="_Exec Comm Aug 02_2009 Model version 21 3_3 YR Inc EQ" xfId="5268"/>
    <cellStyle name="_Exec Comm Aug 02_2009 Model version 21 3_EQ US Exp" xfId="5269"/>
    <cellStyle name="_Exec Comm Aug 02_2009 Model version 21 3_Int Dealer Fees" xfId="5270"/>
    <cellStyle name="_Exec Comm Aug 02_2009 Model version 21 4" xfId="5271"/>
    <cellStyle name="_Exec Comm Aug 02_2009 Model version 21 5" xfId="5272"/>
    <cellStyle name="_Exec Comm Aug 02_2009 Model version 21 6" xfId="5273"/>
    <cellStyle name="_Exec Comm Aug 02_2009 Model version 21 7" xfId="5274"/>
    <cellStyle name="_Exec Comm Aug 02_2009 Model version 21 8" xfId="5275"/>
    <cellStyle name="_Exec Comm Aug 02_2009 Model version 21_3 YR Inc EQ" xfId="5276"/>
    <cellStyle name="_Exec Comm Aug 02_2009 Model version 21_EQ US Exp" xfId="5277"/>
    <cellStyle name="_Exec Comm Aug 02_2009 Model version 21_IDBE Direct Expenses" xfId="5278"/>
    <cellStyle name="_Exec Comm Aug 02_2009 Model version 21_IDBE Direct Tech" xfId="5279"/>
    <cellStyle name="_Exec Comm Aug 02_2009 Model version 21_IDBE Expenses" xfId="5280"/>
    <cellStyle name="_Exec Comm Aug 02_2009 Model version 21_Int Dealer Fees" xfId="5281"/>
    <cellStyle name="_Exec Comm Aug 02_3 YR Inc EQ" xfId="5282"/>
    <cellStyle name="_Exec Comm Aug 02_Allocations" xfId="5283"/>
    <cellStyle name="_Exec Comm Aug 02_contemp" xfId="5284"/>
    <cellStyle name="_Exec Comm Aug 02_Details from Reporting pack" xfId="5285"/>
    <cellStyle name="_Exec Comm Aug 02_Eq As P&amp;L" xfId="5286"/>
    <cellStyle name="_Exec Comm Aug 02_EQ US Exp" xfId="5287"/>
    <cellStyle name="_Exec Comm Aug 02_etemp" xfId="5288"/>
    <cellStyle name="_Exec Comm Aug 02_HFCO2011IDBV1099Exp11" xfId="5289"/>
    <cellStyle name="_Exec Comm Aug 02_IDB Consol P&amp;L" xfId="5290"/>
    <cellStyle name="_Exec Comm Aug 02_IDBCon" xfId="5291"/>
    <cellStyle name="_Exec Comm Aug 02_IDBE" xfId="5292"/>
    <cellStyle name="_Exec Comm Aug 02_IDBE Direct Expenses" xfId="5293"/>
    <cellStyle name="_Exec Comm Aug 02_IDBE Direct Tech" xfId="5294"/>
    <cellStyle name="_Exec Comm Aug 02_IDBE Expenses" xfId="5295"/>
    <cellStyle name="_Exec Comm Aug 02_IDBE_1" xfId="5296"/>
    <cellStyle name="_Exec Comm Aug 02_IDBV" xfId="5297"/>
    <cellStyle name="_Exec Comm Aug 02_IDBV_1" xfId="5298"/>
    <cellStyle name="_Exec Comm Aug 02_Int Dealer Fees" xfId="5299"/>
    <cellStyle name="_Exec Comm Aug 02_NewMarkets P&amp;L (Mgmt)" xfId="5300"/>
    <cellStyle name="_Exec Comm Aug 02_NewMarkets P&amp;L (Mgmt)_3 YR Inc EQ" xfId="5301"/>
    <cellStyle name="_Exec Comm Aug 02_OriginalBudget" xfId="5302"/>
    <cellStyle name="_Exec Comm Aug 02_OriginalBudget-E" xfId="5303"/>
    <cellStyle name="_Exec Comm Aug 02_Sheet1" xfId="5304"/>
    <cellStyle name="_Exec Comm Aug 02_Sheet8" xfId="5305"/>
    <cellStyle name="_Exec Comm Aug 02_vtemp" xfId="5306"/>
    <cellStyle name="_Exec Comm Aug 02_YTD YTG Rev" xfId="5307"/>
    <cellStyle name="_Exec Comm Aug 02_YTD YTG Rev_3 YR Inc EQ" xfId="5308"/>
    <cellStyle name="_Exec Comm Aug 02_YTD YTG Rev_Allocations" xfId="5309"/>
    <cellStyle name="_Exec Comm Aug 02_YTD YTG Rev_contemp" xfId="5310"/>
    <cellStyle name="_Exec Comm Aug 02_YTD YTG Rev_etemp" xfId="5311"/>
    <cellStyle name="_Exec Comm Aug 02_YTD YTG Rev_HFCO2011IDBV1099Exp11" xfId="5312"/>
    <cellStyle name="_Exec Comm Aug 02_YTD YTG Rev_IDB Consol P&amp;L" xfId="5313"/>
    <cellStyle name="_Exec Comm Aug 02_YTD YTG Rev_IDBCon" xfId="5314"/>
    <cellStyle name="_Exec Comm Aug 02_YTD YTG Rev_IDBE" xfId="5315"/>
    <cellStyle name="_Exec Comm Aug 02_YTD YTG Rev_IDBE_1" xfId="5316"/>
    <cellStyle name="_Exec Comm Aug 02_YTD YTG Rev_IDBV" xfId="5317"/>
    <cellStyle name="_Exec Comm Aug 02_YTD YTG Rev_IDBV_1" xfId="5318"/>
    <cellStyle name="_Exec Comm Aug 02_YTD YTG Rev_Int Dealer Fees" xfId="5319"/>
    <cellStyle name="_Exec Comm Aug 02_YTD YTG Rev_OriginalBudget" xfId="5320"/>
    <cellStyle name="_Exec Comm Aug 02_YTD YTG Rev_OriginalBudget-E" xfId="5321"/>
    <cellStyle name="_Exec Comm Aug 02_YTD YTG Rev_Sheet1" xfId="5322"/>
    <cellStyle name="_Exec Comm Aug 02_YTD YTG Rev_Sheet8" xfId="5323"/>
    <cellStyle name="_Exec Comm Aug 02_YTD YTG Rev_vtemp" xfId="5324"/>
    <cellStyle name="_Exec Comm Sep 02" xfId="5325"/>
    <cellStyle name="_Exec Comm Sep 02 2" xfId="5326"/>
    <cellStyle name="_Exec Comm Sep 02 2_3 YR Inc EQ" xfId="5327"/>
    <cellStyle name="_Exec Comm Sep 02 2_EQ US Exp" xfId="5328"/>
    <cellStyle name="_Exec Comm Sep 02 2_Int Dealer Fees" xfId="5329"/>
    <cellStyle name="_Exec Comm Sep 02 3" xfId="5330"/>
    <cellStyle name="_Exec Comm Sep 02 3_3 YR Inc EQ" xfId="5331"/>
    <cellStyle name="_Exec Comm Sep 02 3_EQ US Exp" xfId="5332"/>
    <cellStyle name="_Exec Comm Sep 02 3_Int Dealer Fees" xfId="5333"/>
    <cellStyle name="_Exec Comm Sep 02 4" xfId="5334"/>
    <cellStyle name="_Exec Comm Sep 02 5" xfId="5335"/>
    <cellStyle name="_Exec Comm Sep 02 6" xfId="5336"/>
    <cellStyle name="_Exec Comm Sep 02 7" xfId="5337"/>
    <cellStyle name="_Exec Comm Sep 02 8" xfId="5338"/>
    <cellStyle name="_Exec Comm Sep 02_2009 Budget for Barclays" xfId="5339"/>
    <cellStyle name="_Exec Comm Sep 02_2009 Budget for Barclays_3 YR Inc EQ" xfId="5340"/>
    <cellStyle name="_Exec Comm Sep 02_2009 Model version 21" xfId="5341"/>
    <cellStyle name="_Exec Comm Sep 02_2009 Model version 21 2" xfId="5342"/>
    <cellStyle name="_Exec Comm Sep 02_2009 Model version 21 2_3 YR Inc EQ" xfId="5343"/>
    <cellStyle name="_Exec Comm Sep 02_2009 Model version 21 2_EQ US Exp" xfId="5344"/>
    <cellStyle name="_Exec Comm Sep 02_2009 Model version 21 2_Int Dealer Fees" xfId="5345"/>
    <cellStyle name="_Exec Comm Sep 02_2009 Model version 21 3" xfId="5346"/>
    <cellStyle name="_Exec Comm Sep 02_2009 Model version 21 3_3 YR Inc EQ" xfId="5347"/>
    <cellStyle name="_Exec Comm Sep 02_2009 Model version 21 3_EQ US Exp" xfId="5348"/>
    <cellStyle name="_Exec Comm Sep 02_2009 Model version 21 3_Int Dealer Fees" xfId="5349"/>
    <cellStyle name="_Exec Comm Sep 02_2009 Model version 21 4" xfId="5350"/>
    <cellStyle name="_Exec Comm Sep 02_2009 Model version 21 5" xfId="5351"/>
    <cellStyle name="_Exec Comm Sep 02_2009 Model version 21 6" xfId="5352"/>
    <cellStyle name="_Exec Comm Sep 02_2009 Model version 21 7" xfId="5353"/>
    <cellStyle name="_Exec Comm Sep 02_2009 Model version 21 8" xfId="5354"/>
    <cellStyle name="_Exec Comm Sep 02_2009 Model version 21_3 YR Inc EQ" xfId="5355"/>
    <cellStyle name="_Exec Comm Sep 02_2009 Model version 21_EQ US Exp" xfId="5356"/>
    <cellStyle name="_Exec Comm Sep 02_2009 Model version 21_IDBE Direct Expenses" xfId="5357"/>
    <cellStyle name="_Exec Comm Sep 02_2009 Model version 21_IDBE Direct Tech" xfId="5358"/>
    <cellStyle name="_Exec Comm Sep 02_2009 Model version 21_IDBE Expenses" xfId="5359"/>
    <cellStyle name="_Exec Comm Sep 02_2009 Model version 21_Int Dealer Fees" xfId="5360"/>
    <cellStyle name="_Exec Comm Sep 02_3 YR Inc EQ" xfId="5361"/>
    <cellStyle name="_Exec Comm Sep 02_Allocations" xfId="5362"/>
    <cellStyle name="_Exec Comm Sep 02_contemp" xfId="5363"/>
    <cellStyle name="_Exec Comm Sep 02_Details from Reporting pack" xfId="5364"/>
    <cellStyle name="_Exec Comm Sep 02_Eq As P&amp;L" xfId="5365"/>
    <cellStyle name="_Exec Comm Sep 02_EQ US Exp" xfId="5366"/>
    <cellStyle name="_Exec Comm Sep 02_etemp" xfId="5367"/>
    <cellStyle name="_Exec Comm Sep 02_HFCO2011IDBV1099Exp11" xfId="5368"/>
    <cellStyle name="_Exec Comm Sep 02_IDB Consol P&amp;L" xfId="5369"/>
    <cellStyle name="_Exec Comm Sep 02_IDBCon" xfId="5370"/>
    <cellStyle name="_Exec Comm Sep 02_IDBE" xfId="5371"/>
    <cellStyle name="_Exec Comm Sep 02_IDBE Direct Expenses" xfId="5372"/>
    <cellStyle name="_Exec Comm Sep 02_IDBE Direct Tech" xfId="5373"/>
    <cellStyle name="_Exec Comm Sep 02_IDBE Expenses" xfId="5374"/>
    <cellStyle name="_Exec Comm Sep 02_IDBE_1" xfId="5375"/>
    <cellStyle name="_Exec Comm Sep 02_IDBV" xfId="5376"/>
    <cellStyle name="_Exec Comm Sep 02_IDBV_1" xfId="5377"/>
    <cellStyle name="_Exec Comm Sep 02_Int Dealer Fees" xfId="5378"/>
    <cellStyle name="_Exec Comm Sep 02_NewMarkets P&amp;L (Mgmt)" xfId="5379"/>
    <cellStyle name="_Exec Comm Sep 02_NewMarkets P&amp;L (Mgmt)_3 YR Inc EQ" xfId="5380"/>
    <cellStyle name="_Exec Comm Sep 02_OriginalBudget" xfId="5381"/>
    <cellStyle name="_Exec Comm Sep 02_OriginalBudget-E" xfId="5382"/>
    <cellStyle name="_Exec Comm Sep 02_Sheet1" xfId="5383"/>
    <cellStyle name="_Exec Comm Sep 02_Sheet8" xfId="5384"/>
    <cellStyle name="_Exec Comm Sep 02_vtemp" xfId="5385"/>
    <cellStyle name="_Exec Comm Sep 02_YTD YTG Rev" xfId="5386"/>
    <cellStyle name="_Exec Comm Sep 02_YTD YTG Rev_3 YR Inc EQ" xfId="5387"/>
    <cellStyle name="_Exec Comm Sep 02_YTD YTG Rev_Allocations" xfId="5388"/>
    <cellStyle name="_Exec Comm Sep 02_YTD YTG Rev_contemp" xfId="5389"/>
    <cellStyle name="_Exec Comm Sep 02_YTD YTG Rev_etemp" xfId="5390"/>
    <cellStyle name="_Exec Comm Sep 02_YTD YTG Rev_HFCO2011IDBV1099Exp11" xfId="5391"/>
    <cellStyle name="_Exec Comm Sep 02_YTD YTG Rev_IDB Consol P&amp;L" xfId="5392"/>
    <cellStyle name="_Exec Comm Sep 02_YTD YTG Rev_IDBCon" xfId="5393"/>
    <cellStyle name="_Exec Comm Sep 02_YTD YTG Rev_IDBE" xfId="5394"/>
    <cellStyle name="_Exec Comm Sep 02_YTD YTG Rev_IDBE_1" xfId="5395"/>
    <cellStyle name="_Exec Comm Sep 02_YTD YTG Rev_IDBV" xfId="5396"/>
    <cellStyle name="_Exec Comm Sep 02_YTD YTG Rev_IDBV_1" xfId="5397"/>
    <cellStyle name="_Exec Comm Sep 02_YTD YTG Rev_Int Dealer Fees" xfId="5398"/>
    <cellStyle name="_Exec Comm Sep 02_YTD YTG Rev_OriginalBudget" xfId="5399"/>
    <cellStyle name="_Exec Comm Sep 02_YTD YTG Rev_OriginalBudget-E" xfId="5400"/>
    <cellStyle name="_Exec Comm Sep 02_YTD YTG Rev_Sheet1" xfId="5401"/>
    <cellStyle name="_Exec Comm Sep 02_YTD YTG Rev_Sheet8" xfId="5402"/>
    <cellStyle name="_Exec Comm Sep 02_YTD YTG Rev_vtemp" xfId="5403"/>
    <cellStyle name="_Expenses Review - Global 3-12-2003" xfId="5404"/>
    <cellStyle name="_Expenses Review - Global 3-12-2003 2" xfId="5405"/>
    <cellStyle name="_Expenses Review - Global 3-12-2003 2_3 YR Inc EQ" xfId="5406"/>
    <cellStyle name="_Expenses Review - Global 3-12-2003 2_EQ US Exp" xfId="5407"/>
    <cellStyle name="_Expenses Review - Global 3-12-2003 2_Int Dealer Fees" xfId="5408"/>
    <cellStyle name="_Expenses Review - Global 3-12-2003 3" xfId="5409"/>
    <cellStyle name="_Expenses Review - Global 3-12-2003 3_3 YR Inc EQ" xfId="5410"/>
    <cellStyle name="_Expenses Review - Global 3-12-2003 3_EQ US Exp" xfId="5411"/>
    <cellStyle name="_Expenses Review - Global 3-12-2003 3_Int Dealer Fees" xfId="5412"/>
    <cellStyle name="_Expenses Review - Global 3-12-2003 4" xfId="5413"/>
    <cellStyle name="_Expenses Review - Global 3-12-2003 5" xfId="5414"/>
    <cellStyle name="_Expenses Review - Global 3-12-2003 6" xfId="5415"/>
    <cellStyle name="_Expenses Review - Global 3-12-2003 7" xfId="5416"/>
    <cellStyle name="_Expenses Review - Global 3-12-2003 8" xfId="5417"/>
    <cellStyle name="_Expenses Review - Global 3-12-2003_2009 Budget for Barclays" xfId="5418"/>
    <cellStyle name="_Expenses Review - Global 3-12-2003_2009 Budget for Barclays_3 YR Inc EQ" xfId="5419"/>
    <cellStyle name="_Expenses Review - Global 3-12-2003_2009 Model version 21" xfId="5420"/>
    <cellStyle name="_Expenses Review - Global 3-12-2003_2009 Model version 21 2" xfId="5421"/>
    <cellStyle name="_Expenses Review - Global 3-12-2003_2009 Model version 21 2_3 YR Inc EQ" xfId="5422"/>
    <cellStyle name="_Expenses Review - Global 3-12-2003_2009 Model version 21 2_EQ US Exp" xfId="5423"/>
    <cellStyle name="_Expenses Review - Global 3-12-2003_2009 Model version 21 2_Int Dealer Fees" xfId="5424"/>
    <cellStyle name="_Expenses Review - Global 3-12-2003_2009 Model version 21 3" xfId="5425"/>
    <cellStyle name="_Expenses Review - Global 3-12-2003_2009 Model version 21 3_3 YR Inc EQ" xfId="5426"/>
    <cellStyle name="_Expenses Review - Global 3-12-2003_2009 Model version 21 3_EQ US Exp" xfId="5427"/>
    <cellStyle name="_Expenses Review - Global 3-12-2003_2009 Model version 21 3_Int Dealer Fees" xfId="5428"/>
    <cellStyle name="_Expenses Review - Global 3-12-2003_2009 Model version 21 4" xfId="5429"/>
    <cellStyle name="_Expenses Review - Global 3-12-2003_2009 Model version 21 5" xfId="5430"/>
    <cellStyle name="_Expenses Review - Global 3-12-2003_2009 Model version 21 6" xfId="5431"/>
    <cellStyle name="_Expenses Review - Global 3-12-2003_2009 Model version 21 7" xfId="5432"/>
    <cellStyle name="_Expenses Review - Global 3-12-2003_2009 Model version 21 8" xfId="5433"/>
    <cellStyle name="_Expenses Review - Global 3-12-2003_2009 Model version 21_3 YR Inc EQ" xfId="5434"/>
    <cellStyle name="_Expenses Review - Global 3-12-2003_2009 Model version 21_EQ US Exp" xfId="5435"/>
    <cellStyle name="_Expenses Review - Global 3-12-2003_2009 Model version 21_IDBE Direct Expenses" xfId="5436"/>
    <cellStyle name="_Expenses Review - Global 3-12-2003_2009 Model version 21_IDBE Direct Tech" xfId="5437"/>
    <cellStyle name="_Expenses Review - Global 3-12-2003_2009 Model version 21_IDBE Expenses" xfId="5438"/>
    <cellStyle name="_Expenses Review - Global 3-12-2003_2009 Model version 21_Int Dealer Fees" xfId="5439"/>
    <cellStyle name="_Expenses Review - Global 3-12-2003_3 YR Inc EQ" xfId="5440"/>
    <cellStyle name="_Expenses Review - Global 3-12-2003_Allocations" xfId="5441"/>
    <cellStyle name="_Expenses Review - Global 3-12-2003_contemp" xfId="5442"/>
    <cellStyle name="_Expenses Review - Global 3-12-2003_Details from Reporting pack" xfId="5443"/>
    <cellStyle name="_Expenses Review - Global 3-12-2003_Eq As P&amp;L" xfId="5444"/>
    <cellStyle name="_Expenses Review - Global 3-12-2003_EQ US Exp" xfId="5445"/>
    <cellStyle name="_Expenses Review - Global 3-12-2003_etemp" xfId="5446"/>
    <cellStyle name="_Expenses Review - Global 3-12-2003_HFCO2011IDBV1099Exp11" xfId="5447"/>
    <cellStyle name="_Expenses Review - Global 3-12-2003_IDB Consol P&amp;L" xfId="5448"/>
    <cellStyle name="_Expenses Review - Global 3-12-2003_IDBCon" xfId="5449"/>
    <cellStyle name="_Expenses Review - Global 3-12-2003_IDBE" xfId="5450"/>
    <cellStyle name="_Expenses Review - Global 3-12-2003_IDBE Direct Expenses" xfId="5451"/>
    <cellStyle name="_Expenses Review - Global 3-12-2003_IDBE Direct Tech" xfId="5452"/>
    <cellStyle name="_Expenses Review - Global 3-12-2003_IDBE Expenses" xfId="5453"/>
    <cellStyle name="_Expenses Review - Global 3-12-2003_IDBE_1" xfId="5454"/>
    <cellStyle name="_Expenses Review - Global 3-12-2003_IDBV" xfId="5455"/>
    <cellStyle name="_Expenses Review - Global 3-12-2003_IDBV_1" xfId="5456"/>
    <cellStyle name="_Expenses Review - Global 3-12-2003_Int Dealer Fees" xfId="5457"/>
    <cellStyle name="_Expenses Review - Global 3-12-2003_NewMarkets P&amp;L (Mgmt)" xfId="5458"/>
    <cellStyle name="_Expenses Review - Global 3-12-2003_NewMarkets P&amp;L (Mgmt)_3 YR Inc EQ" xfId="5459"/>
    <cellStyle name="_Expenses Review - Global 3-12-2003_OriginalBudget" xfId="5460"/>
    <cellStyle name="_Expenses Review - Global 3-12-2003_OriginalBudget-E" xfId="5461"/>
    <cellStyle name="_Expenses Review - Global 3-12-2003_Sheet1" xfId="5462"/>
    <cellStyle name="_Expenses Review - Global 3-12-2003_Sheet8" xfId="5463"/>
    <cellStyle name="_Expenses Review - Global 3-12-2003_vtemp" xfId="5464"/>
    <cellStyle name="_Expenses Review - Global 3-12-2003_YTD YTG Rev" xfId="5465"/>
    <cellStyle name="_Expenses Review - Global 3-12-2003_YTD YTG Rev_3 YR Inc EQ" xfId="5466"/>
    <cellStyle name="_Expenses Review - Global 3-12-2003_YTD YTG Rev_Allocations" xfId="5467"/>
    <cellStyle name="_Expenses Review - Global 3-12-2003_YTD YTG Rev_contemp" xfId="5468"/>
    <cellStyle name="_Expenses Review - Global 3-12-2003_YTD YTG Rev_etemp" xfId="5469"/>
    <cellStyle name="_Expenses Review - Global 3-12-2003_YTD YTG Rev_HFCO2011IDBV1099Exp11" xfId="5470"/>
    <cellStyle name="_Expenses Review - Global 3-12-2003_YTD YTG Rev_IDB Consol P&amp;L" xfId="5471"/>
    <cellStyle name="_Expenses Review - Global 3-12-2003_YTD YTG Rev_IDBCon" xfId="5472"/>
    <cellStyle name="_Expenses Review - Global 3-12-2003_YTD YTG Rev_IDBE" xfId="5473"/>
    <cellStyle name="_Expenses Review - Global 3-12-2003_YTD YTG Rev_IDBE_1" xfId="5474"/>
    <cellStyle name="_Expenses Review - Global 3-12-2003_YTD YTG Rev_IDBV" xfId="5475"/>
    <cellStyle name="_Expenses Review - Global 3-12-2003_YTD YTG Rev_IDBV_1" xfId="5476"/>
    <cellStyle name="_Expenses Review - Global 3-12-2003_YTD YTG Rev_Int Dealer Fees" xfId="5477"/>
    <cellStyle name="_Expenses Review - Global 3-12-2003_YTD YTG Rev_OriginalBudget" xfId="5478"/>
    <cellStyle name="_Expenses Review - Global 3-12-2003_YTD YTG Rev_OriginalBudget-E" xfId="5479"/>
    <cellStyle name="_Expenses Review - Global 3-12-2003_YTD YTG Rev_Sheet1" xfId="5480"/>
    <cellStyle name="_Expenses Review - Global 3-12-2003_YTD YTG Rev_Sheet8" xfId="5481"/>
    <cellStyle name="_Expenses Review - Global 3-12-2003_YTD YTG Rev_vtemp" xfId="5482"/>
    <cellStyle name="_Feb03 Global Cash Business Review" xfId="5483"/>
    <cellStyle name="_Feb03 Global Cash Business Review 2" xfId="5484"/>
    <cellStyle name="_Feb03 Global Cash Business Review 2_3 YR Inc EQ" xfId="5485"/>
    <cellStyle name="_Feb03 Global Cash Business Review 2_EQ US Exp" xfId="5486"/>
    <cellStyle name="_Feb03 Global Cash Business Review 2_Int Dealer Fees" xfId="5487"/>
    <cellStyle name="_Feb03 Global Cash Business Review 3" xfId="5488"/>
    <cellStyle name="_Feb03 Global Cash Business Review 3_3 YR Inc EQ" xfId="5489"/>
    <cellStyle name="_Feb03 Global Cash Business Review 3_EQ US Exp" xfId="5490"/>
    <cellStyle name="_Feb03 Global Cash Business Review 3_Int Dealer Fees" xfId="5491"/>
    <cellStyle name="_Feb03 Global Cash Business Review 4" xfId="5492"/>
    <cellStyle name="_Feb03 Global Cash Business Review 5" xfId="5493"/>
    <cellStyle name="_Feb03 Global Cash Business Review 6" xfId="5494"/>
    <cellStyle name="_Feb03 Global Cash Business Review 7" xfId="5495"/>
    <cellStyle name="_Feb03 Global Cash Business Review 8" xfId="5496"/>
    <cellStyle name="_Feb03 Global Cash Business Review_2009 Budget for Barclays" xfId="5497"/>
    <cellStyle name="_Feb03 Global Cash Business Review_2009 Budget for Barclays_3 YR Inc EQ" xfId="5498"/>
    <cellStyle name="_Feb03 Global Cash Business Review_2009 Model version 21" xfId="5499"/>
    <cellStyle name="_Feb03 Global Cash Business Review_2009 Model version 21 2" xfId="5500"/>
    <cellStyle name="_Feb03 Global Cash Business Review_2009 Model version 21 2_3 YR Inc EQ" xfId="5501"/>
    <cellStyle name="_Feb03 Global Cash Business Review_2009 Model version 21 2_EQ US Exp" xfId="5502"/>
    <cellStyle name="_Feb03 Global Cash Business Review_2009 Model version 21 2_Int Dealer Fees" xfId="5503"/>
    <cellStyle name="_Feb03 Global Cash Business Review_2009 Model version 21 3" xfId="5504"/>
    <cellStyle name="_Feb03 Global Cash Business Review_2009 Model version 21 3_3 YR Inc EQ" xfId="5505"/>
    <cellStyle name="_Feb03 Global Cash Business Review_2009 Model version 21 3_EQ US Exp" xfId="5506"/>
    <cellStyle name="_Feb03 Global Cash Business Review_2009 Model version 21 3_Int Dealer Fees" xfId="5507"/>
    <cellStyle name="_Feb03 Global Cash Business Review_2009 Model version 21 4" xfId="5508"/>
    <cellStyle name="_Feb03 Global Cash Business Review_2009 Model version 21 5" xfId="5509"/>
    <cellStyle name="_Feb03 Global Cash Business Review_2009 Model version 21 6" xfId="5510"/>
    <cellStyle name="_Feb03 Global Cash Business Review_2009 Model version 21 7" xfId="5511"/>
    <cellStyle name="_Feb03 Global Cash Business Review_2009 Model version 21 8" xfId="5512"/>
    <cellStyle name="_Feb03 Global Cash Business Review_2009 Model version 21_3 YR Inc EQ" xfId="5513"/>
    <cellStyle name="_Feb03 Global Cash Business Review_2009 Model version 21_EQ US Exp" xfId="5514"/>
    <cellStyle name="_Feb03 Global Cash Business Review_2009 Model version 21_IDBE Direct Expenses" xfId="5515"/>
    <cellStyle name="_Feb03 Global Cash Business Review_2009 Model version 21_IDBE Direct Tech" xfId="5516"/>
    <cellStyle name="_Feb03 Global Cash Business Review_2009 Model version 21_IDBE Expenses" xfId="5517"/>
    <cellStyle name="_Feb03 Global Cash Business Review_2009 Model version 21_Int Dealer Fees" xfId="5518"/>
    <cellStyle name="_Feb03 Global Cash Business Review_3 YR Inc EQ" xfId="5519"/>
    <cellStyle name="_Feb03 Global Cash Business Review_Allocations" xfId="5520"/>
    <cellStyle name="_Feb03 Global Cash Business Review_contemp" xfId="5521"/>
    <cellStyle name="_Feb03 Global Cash Business Review_Details from Reporting pack" xfId="5522"/>
    <cellStyle name="_Feb03 Global Cash Business Review_Eq As P&amp;L" xfId="5523"/>
    <cellStyle name="_Feb03 Global Cash Business Review_EQ US Exp" xfId="5524"/>
    <cellStyle name="_Feb03 Global Cash Business Review_etemp" xfId="5525"/>
    <cellStyle name="_Feb03 Global Cash Business Review_HFCO2011IDBV1099Exp11" xfId="5526"/>
    <cellStyle name="_Feb03 Global Cash Business Review_IDB Consol P&amp;L" xfId="5527"/>
    <cellStyle name="_Feb03 Global Cash Business Review_IDBCon" xfId="5528"/>
    <cellStyle name="_Feb03 Global Cash Business Review_IDBE" xfId="5529"/>
    <cellStyle name="_Feb03 Global Cash Business Review_IDBE Direct Expenses" xfId="5530"/>
    <cellStyle name="_Feb03 Global Cash Business Review_IDBE Direct Tech" xfId="5531"/>
    <cellStyle name="_Feb03 Global Cash Business Review_IDBE Expenses" xfId="5532"/>
    <cellStyle name="_Feb03 Global Cash Business Review_IDBE_1" xfId="5533"/>
    <cellStyle name="_Feb03 Global Cash Business Review_IDBV" xfId="5534"/>
    <cellStyle name="_Feb03 Global Cash Business Review_IDBV_1" xfId="5535"/>
    <cellStyle name="_Feb03 Global Cash Business Review_Int Dealer Fees" xfId="5536"/>
    <cellStyle name="_Feb03 Global Cash Business Review_NewMarkets P&amp;L (Mgmt)" xfId="5537"/>
    <cellStyle name="_Feb03 Global Cash Business Review_NewMarkets P&amp;L (Mgmt)_3 YR Inc EQ" xfId="5538"/>
    <cellStyle name="_Feb03 Global Cash Business Review_OriginalBudget" xfId="5539"/>
    <cellStyle name="_Feb03 Global Cash Business Review_OriginalBudget-E" xfId="5540"/>
    <cellStyle name="_Feb03 Global Cash Business Review_Sheet1" xfId="5541"/>
    <cellStyle name="_Feb03 Global Cash Business Review_Sheet8" xfId="5542"/>
    <cellStyle name="_Feb03 Global Cash Business Review_vtemp" xfId="5543"/>
    <cellStyle name="_Feb03 Global Cash Business Review_YTD YTG Rev" xfId="5544"/>
    <cellStyle name="_Feb03 Global Cash Business Review_YTD YTG Rev_3 YR Inc EQ" xfId="5545"/>
    <cellStyle name="_Feb03 Global Cash Business Review_YTD YTG Rev_Allocations" xfId="5546"/>
    <cellStyle name="_Feb03 Global Cash Business Review_YTD YTG Rev_contemp" xfId="5547"/>
    <cellStyle name="_Feb03 Global Cash Business Review_YTD YTG Rev_etemp" xfId="5548"/>
    <cellStyle name="_Feb03 Global Cash Business Review_YTD YTG Rev_HFCO2011IDBV1099Exp11" xfId="5549"/>
    <cellStyle name="_Feb03 Global Cash Business Review_YTD YTG Rev_IDB Consol P&amp;L" xfId="5550"/>
    <cellStyle name="_Feb03 Global Cash Business Review_YTD YTG Rev_IDBCon" xfId="5551"/>
    <cellStyle name="_Feb03 Global Cash Business Review_YTD YTG Rev_IDBE" xfId="5552"/>
    <cellStyle name="_Feb03 Global Cash Business Review_YTD YTG Rev_IDBE_1" xfId="5553"/>
    <cellStyle name="_Feb03 Global Cash Business Review_YTD YTG Rev_IDBV" xfId="5554"/>
    <cellStyle name="_Feb03 Global Cash Business Review_YTD YTG Rev_IDBV_1" xfId="5555"/>
    <cellStyle name="_Feb03 Global Cash Business Review_YTD YTG Rev_Int Dealer Fees" xfId="5556"/>
    <cellStyle name="_Feb03 Global Cash Business Review_YTD YTG Rev_OriginalBudget" xfId="5557"/>
    <cellStyle name="_Feb03 Global Cash Business Review_YTD YTG Rev_OriginalBudget-E" xfId="5558"/>
    <cellStyle name="_Feb03 Global Cash Business Review_YTD YTG Rev_Sheet1" xfId="5559"/>
    <cellStyle name="_Feb03 Global Cash Business Review_YTD YTG Rev_Sheet8" xfId="5560"/>
    <cellStyle name="_Feb03 Global Cash Business Review_YTD YTG Rev_vtemp" xfId="5561"/>
    <cellStyle name="_Fusion 2008 Headcount - Dashboard Format" xfId="5562"/>
    <cellStyle name="_Fusion 2008 Headcount - Dashboard Format_3 YR Inc EQ" xfId="5563"/>
    <cellStyle name="_Fusion 2008 Headcount - Dashboard Format_Eq As P&amp;L" xfId="5564"/>
    <cellStyle name="_Fusion 2008 Headcount - Dashboard Format_EQ US Exp" xfId="5565"/>
    <cellStyle name="_Fusion 2008 Headcount - Dashboard Format_Int Dealer Fees" xfId="5566"/>
    <cellStyle name="_Fusion Allocations 3-12-07" xfId="5567"/>
    <cellStyle name="_Fusion Allocations 3-12-07_3 YR Inc EQ" xfId="5568"/>
    <cellStyle name="_Fusion Allocations 3-12-07_Allocations" xfId="5569"/>
    <cellStyle name="_Fusion Allocations 3-12-07_contemp" xfId="5570"/>
    <cellStyle name="_Fusion Allocations 3-12-07_Eq As P&amp;L" xfId="5571"/>
    <cellStyle name="_Fusion Allocations 3-12-07_etemp" xfId="5572"/>
    <cellStyle name="_Fusion Allocations 3-12-07_HFCO2011IDBV1099Exp11" xfId="5573"/>
    <cellStyle name="_Fusion Allocations 3-12-07_IDB Consol P&amp;L" xfId="5574"/>
    <cellStyle name="_Fusion Allocations 3-12-07_IDBCon" xfId="5575"/>
    <cellStyle name="_Fusion Allocations 3-12-07_IDBE" xfId="5576"/>
    <cellStyle name="_Fusion Allocations 3-12-07_IDBE_1" xfId="5577"/>
    <cellStyle name="_Fusion Allocations 3-12-07_IDBV" xfId="5578"/>
    <cellStyle name="_Fusion Allocations 3-12-07_IDBV_1" xfId="5579"/>
    <cellStyle name="_Fusion Allocations 3-12-07_Int Dealer Fees" xfId="5580"/>
    <cellStyle name="_Fusion Allocations 3-12-07_OriginalBudget" xfId="5581"/>
    <cellStyle name="_Fusion Allocations 3-12-07_OriginalBudget-E" xfId="5582"/>
    <cellStyle name="_Fusion Allocations 3-12-07_Sheet1" xfId="5583"/>
    <cellStyle name="_Fusion Allocations 3-12-07_Sheet8" xfId="5584"/>
    <cellStyle name="_Fusion Allocations 3-12-07_vtemp" xfId="5585"/>
    <cellStyle name="_Fusion Allocations 3-19-07 w updated total alloc" xfId="5586"/>
    <cellStyle name="_Fusion Allocations 3-19-07 w updated total alloc_3 YR Inc EQ" xfId="5587"/>
    <cellStyle name="_Fusion Allocations 3-19-07 w updated total alloc_Allocations" xfId="5588"/>
    <cellStyle name="_Fusion Allocations 3-19-07 w updated total alloc_contemp" xfId="5589"/>
    <cellStyle name="_Fusion Allocations 3-19-07 w updated total alloc_Eq As P&amp;L" xfId="5590"/>
    <cellStyle name="_Fusion Allocations 3-19-07 w updated total alloc_etemp" xfId="5591"/>
    <cellStyle name="_Fusion Allocations 3-19-07 w updated total alloc_HFCO2011IDBV1099Exp11" xfId="5592"/>
    <cellStyle name="_Fusion Allocations 3-19-07 w updated total alloc_IDB Consol P&amp;L" xfId="5593"/>
    <cellStyle name="_Fusion Allocations 3-19-07 w updated total alloc_IDBCon" xfId="5594"/>
    <cellStyle name="_Fusion Allocations 3-19-07 w updated total alloc_IDBE" xfId="5595"/>
    <cellStyle name="_Fusion Allocations 3-19-07 w updated total alloc_IDBE_1" xfId="5596"/>
    <cellStyle name="_Fusion Allocations 3-19-07 w updated total alloc_IDBV" xfId="5597"/>
    <cellStyle name="_Fusion Allocations 3-19-07 w updated total alloc_IDBV_1" xfId="5598"/>
    <cellStyle name="_Fusion Allocations 3-19-07 w updated total alloc_Int Dealer Fees" xfId="5599"/>
    <cellStyle name="_Fusion Allocations 3-19-07 w updated total alloc_OriginalBudget" xfId="5600"/>
    <cellStyle name="_Fusion Allocations 3-19-07 w updated total alloc_OriginalBudget-E" xfId="5601"/>
    <cellStyle name="_Fusion Allocations 3-19-07 w updated total alloc_Sheet1" xfId="5602"/>
    <cellStyle name="_Fusion Allocations 3-19-07 w updated total alloc_Sheet8" xfId="5603"/>
    <cellStyle name="_Fusion Allocations 3-19-07 w updated total alloc_vtemp" xfId="5604"/>
    <cellStyle name="_GELP-Pack-Sept02-v2" xfId="5605"/>
    <cellStyle name="_GELP-Pack-Sept02-v2 2" xfId="5606"/>
    <cellStyle name="_GELP-Pack-Sept02-v2 2_3 YR Inc EQ" xfId="5607"/>
    <cellStyle name="_GELP-Pack-Sept02-v2 2_EQ US Exp" xfId="5608"/>
    <cellStyle name="_GELP-Pack-Sept02-v2 2_Int Dealer Fees" xfId="5609"/>
    <cellStyle name="_GELP-Pack-Sept02-v2 3" xfId="5610"/>
    <cellStyle name="_GELP-Pack-Sept02-v2 3_3 YR Inc EQ" xfId="5611"/>
    <cellStyle name="_GELP-Pack-Sept02-v2 3_EQ US Exp" xfId="5612"/>
    <cellStyle name="_GELP-Pack-Sept02-v2 3_Int Dealer Fees" xfId="5613"/>
    <cellStyle name="_GELP-Pack-Sept02-v2 4" xfId="5614"/>
    <cellStyle name="_GELP-Pack-Sept02-v2 5" xfId="5615"/>
    <cellStyle name="_GELP-Pack-Sept02-v2 6" xfId="5616"/>
    <cellStyle name="_GELP-Pack-Sept02-v2 7" xfId="5617"/>
    <cellStyle name="_GELP-Pack-Sept02-v2 8" xfId="5618"/>
    <cellStyle name="_GELP-Pack-Sept02-v2_2009 Budget for Barclays" xfId="5619"/>
    <cellStyle name="_GELP-Pack-Sept02-v2_2009 Budget for Barclays_3 YR Inc EQ" xfId="5620"/>
    <cellStyle name="_GELP-Pack-Sept02-v2_2009 Model version 21" xfId="5621"/>
    <cellStyle name="_GELP-Pack-Sept02-v2_2009 Model version 21 2" xfId="5622"/>
    <cellStyle name="_GELP-Pack-Sept02-v2_2009 Model version 21 2_3 YR Inc EQ" xfId="5623"/>
    <cellStyle name="_GELP-Pack-Sept02-v2_2009 Model version 21 2_EQ US Exp" xfId="5624"/>
    <cellStyle name="_GELP-Pack-Sept02-v2_2009 Model version 21 2_Int Dealer Fees" xfId="5625"/>
    <cellStyle name="_GELP-Pack-Sept02-v2_2009 Model version 21 3" xfId="5626"/>
    <cellStyle name="_GELP-Pack-Sept02-v2_2009 Model version 21 3_3 YR Inc EQ" xfId="5627"/>
    <cellStyle name="_GELP-Pack-Sept02-v2_2009 Model version 21 3_EQ US Exp" xfId="5628"/>
    <cellStyle name="_GELP-Pack-Sept02-v2_2009 Model version 21 3_Int Dealer Fees" xfId="5629"/>
    <cellStyle name="_GELP-Pack-Sept02-v2_2009 Model version 21 4" xfId="5630"/>
    <cellStyle name="_GELP-Pack-Sept02-v2_2009 Model version 21 5" xfId="5631"/>
    <cellStyle name="_GELP-Pack-Sept02-v2_2009 Model version 21 6" xfId="5632"/>
    <cellStyle name="_GELP-Pack-Sept02-v2_2009 Model version 21 7" xfId="5633"/>
    <cellStyle name="_GELP-Pack-Sept02-v2_2009 Model version 21 8" xfId="5634"/>
    <cellStyle name="_GELP-Pack-Sept02-v2_2009 Model version 21_3 YR Inc EQ" xfId="5635"/>
    <cellStyle name="_GELP-Pack-Sept02-v2_2009 Model version 21_EQ US Exp" xfId="5636"/>
    <cellStyle name="_GELP-Pack-Sept02-v2_2009 Model version 21_IDBE Direct Expenses" xfId="5637"/>
    <cellStyle name="_GELP-Pack-Sept02-v2_2009 Model version 21_IDBE Direct Tech" xfId="5638"/>
    <cellStyle name="_GELP-Pack-Sept02-v2_2009 Model version 21_IDBE Expenses" xfId="5639"/>
    <cellStyle name="_GELP-Pack-Sept02-v2_2009 Model version 21_Int Dealer Fees" xfId="5640"/>
    <cellStyle name="_GELP-Pack-Sept02-v2_3 YR Inc EQ" xfId="5641"/>
    <cellStyle name="_GELP-Pack-Sept02-v2_Allocations" xfId="5642"/>
    <cellStyle name="_GELP-Pack-Sept02-v2_contemp" xfId="5643"/>
    <cellStyle name="_GELP-Pack-Sept02-v2_Details from Reporting pack" xfId="5644"/>
    <cellStyle name="_GELP-Pack-Sept02-v2_Eq As P&amp;L" xfId="5645"/>
    <cellStyle name="_GELP-Pack-Sept02-v2_EQ US Exp" xfId="5646"/>
    <cellStyle name="_GELP-Pack-Sept02-v2_etemp" xfId="5647"/>
    <cellStyle name="_GELP-Pack-Sept02-v2_HFCO2011IDBV1099Exp11" xfId="5648"/>
    <cellStyle name="_GELP-Pack-Sept02-v2_IDB Consol P&amp;L" xfId="5649"/>
    <cellStyle name="_GELP-Pack-Sept02-v2_IDBCon" xfId="5650"/>
    <cellStyle name="_GELP-Pack-Sept02-v2_IDBE" xfId="5651"/>
    <cellStyle name="_GELP-Pack-Sept02-v2_IDBE Direct Expenses" xfId="5652"/>
    <cellStyle name="_GELP-Pack-Sept02-v2_IDBE Direct Tech" xfId="5653"/>
    <cellStyle name="_GELP-Pack-Sept02-v2_IDBE Expenses" xfId="5654"/>
    <cellStyle name="_GELP-Pack-Sept02-v2_IDBV" xfId="5655"/>
    <cellStyle name="_GELP-Pack-Sept02-v2_Int Dealer Fees" xfId="5656"/>
    <cellStyle name="_GELP-Pack-Sept02-v2_NewMarkets P&amp;L (Mgmt)" xfId="5657"/>
    <cellStyle name="_GELP-Pack-Sept02-v2_NewMarkets P&amp;L (Mgmt)_3 YR Inc EQ" xfId="5658"/>
    <cellStyle name="_GELP-Pack-Sept02-v2_OriginalBudget" xfId="5659"/>
    <cellStyle name="_GELP-Pack-Sept02-v2_OriginalBudget-E" xfId="5660"/>
    <cellStyle name="_GELP-Pack-Sept02-v2_Sheet1" xfId="5661"/>
    <cellStyle name="_GELP-Pack-Sept02-v2_Sheet8" xfId="5662"/>
    <cellStyle name="_GELP-Pack-Sept02-v2_TW Flash by Region_09_10_08 August Actuals-LE" xfId="5663"/>
    <cellStyle name="_GELP-Pack-Sept02-v2_TW Flash by Region_09_10_08 August Phased 07 Actuals_Adj" xfId="5664"/>
    <cellStyle name="_GELP-Pack-Sept02-v2_vtemp" xfId="5665"/>
    <cellStyle name="_GELP-Pack-Sept02-v2_YTD YTG Rev" xfId="5666"/>
    <cellStyle name="_GELP-Pack-Sept02-v2_YTD YTG Rev_3 YR Inc EQ" xfId="5667"/>
    <cellStyle name="_GELP-Pack-Sept02-v2_YTD YTG Rev_EQ US Exp" xfId="5668"/>
    <cellStyle name="_GELP-Pack-Sept02-v2_YTD YTG Rev_Int Dealer Fees" xfId="5669"/>
    <cellStyle name="_Global BOR" xfId="5670"/>
    <cellStyle name="_Global BOR 2" xfId="5671"/>
    <cellStyle name="_Global BOR 2_3 YR Inc EQ" xfId="5672"/>
    <cellStyle name="_Global BOR 2_EQ US Exp" xfId="5673"/>
    <cellStyle name="_Global BOR 2_Int Dealer Fees" xfId="5674"/>
    <cellStyle name="_Global BOR 2-13-03" xfId="5675"/>
    <cellStyle name="_Global BOR 2-13-03 2" xfId="5676"/>
    <cellStyle name="_Global BOR 2-13-03 2_3 YR Inc EQ" xfId="5677"/>
    <cellStyle name="_Global BOR 2-13-03 2_EQ US Exp" xfId="5678"/>
    <cellStyle name="_Global BOR 2-13-03 2_Int Dealer Fees" xfId="5679"/>
    <cellStyle name="_Global BOR 2-13-03 3" xfId="5680"/>
    <cellStyle name="_Global BOR 2-13-03 3_3 YR Inc EQ" xfId="5681"/>
    <cellStyle name="_Global BOR 2-13-03 3_EQ US Exp" xfId="5682"/>
    <cellStyle name="_Global BOR 2-13-03 3_Int Dealer Fees" xfId="5683"/>
    <cellStyle name="_Global BOR 2-13-03 4" xfId="5684"/>
    <cellStyle name="_Global BOR 2-13-03 4_3 YR Inc EQ" xfId="5685"/>
    <cellStyle name="_Global BOR 2-13-03 5" xfId="5686"/>
    <cellStyle name="_Global BOR 2-13-03 6" xfId="5687"/>
    <cellStyle name="_Global BOR 2-13-03 6_3 YR Inc EQ" xfId="5688"/>
    <cellStyle name="_Global BOR 2-13-03 7" xfId="5689"/>
    <cellStyle name="_Global BOR 2-13-03 8" xfId="5690"/>
    <cellStyle name="_Global BOR 2-13-03_2009 Budget for Barclays" xfId="5691"/>
    <cellStyle name="_Global BOR 2-13-03_2009 Budget for Barclays_3 YR Inc EQ" xfId="5692"/>
    <cellStyle name="_Global BOR 2-13-03_2009 Model version 21" xfId="5693"/>
    <cellStyle name="_Global BOR 2-13-03_2009 Model version 21 2" xfId="5694"/>
    <cellStyle name="_Global BOR 2-13-03_2009 Model version 21 2_3 YR Inc EQ" xfId="5695"/>
    <cellStyle name="_Global BOR 2-13-03_2009 Model version 21 2_EQ US Exp" xfId="5696"/>
    <cellStyle name="_Global BOR 2-13-03_2009 Model version 21 2_Int Dealer Fees" xfId="5697"/>
    <cellStyle name="_Global BOR 2-13-03_2009 Model version 21 3" xfId="5698"/>
    <cellStyle name="_Global BOR 2-13-03_2009 Model version 21 3_3 YR Inc EQ" xfId="5699"/>
    <cellStyle name="_Global BOR 2-13-03_2009 Model version 21 3_EQ US Exp" xfId="5700"/>
    <cellStyle name="_Global BOR 2-13-03_2009 Model version 21 3_Int Dealer Fees" xfId="5701"/>
    <cellStyle name="_Global BOR 2-13-03_2009 Model version 21 4" xfId="5702"/>
    <cellStyle name="_Global BOR 2-13-03_2009 Model version 21 5" xfId="5703"/>
    <cellStyle name="_Global BOR 2-13-03_2009 Model version 21 6" xfId="5704"/>
    <cellStyle name="_Global BOR 2-13-03_2009 Model version 21 7" xfId="5705"/>
    <cellStyle name="_Global BOR 2-13-03_2009 Model version 21 8" xfId="5706"/>
    <cellStyle name="_Global BOR 2-13-03_2009 Model version 21_3 YR Inc EQ" xfId="5707"/>
    <cellStyle name="_Global BOR 2-13-03_2009 Model version 21_EQ US Exp" xfId="5708"/>
    <cellStyle name="_Global BOR 2-13-03_2009 Model version 21_IDBE Direct Expenses" xfId="5709"/>
    <cellStyle name="_Global BOR 2-13-03_2009 Model version 21_IDBE Direct Tech" xfId="5710"/>
    <cellStyle name="_Global BOR 2-13-03_2009 Model version 21_IDBE Expenses" xfId="5711"/>
    <cellStyle name="_Global BOR 2-13-03_2009 Model version 21_Int Dealer Fees" xfId="5712"/>
    <cellStyle name="_Global BOR 2-13-03_3 YR Inc EQ" xfId="5713"/>
    <cellStyle name="_Global BOR 2-13-03_Allocations" xfId="5714"/>
    <cellStyle name="_Global BOR 2-13-03_contemp" xfId="5715"/>
    <cellStyle name="_Global BOR 2-13-03_Details from Reporting pack" xfId="5716"/>
    <cellStyle name="_Global BOR 2-13-03_Eq As P&amp;L" xfId="5717"/>
    <cellStyle name="_Global BOR 2-13-03_EQ US Exp" xfId="5718"/>
    <cellStyle name="_Global BOR 2-13-03_etemp" xfId="5719"/>
    <cellStyle name="_Global BOR 2-13-03_HFCO2011IDBV1099Exp11" xfId="5720"/>
    <cellStyle name="_Global BOR 2-13-03_IDB Consol P&amp;L" xfId="5721"/>
    <cellStyle name="_Global BOR 2-13-03_IDBCon" xfId="5722"/>
    <cellStyle name="_Global BOR 2-13-03_IDBE" xfId="5723"/>
    <cellStyle name="_Global BOR 2-13-03_IDBE Direct Expenses" xfId="5724"/>
    <cellStyle name="_Global BOR 2-13-03_IDBE Direct Tech" xfId="5725"/>
    <cellStyle name="_Global BOR 2-13-03_IDBE Expenses" xfId="5726"/>
    <cellStyle name="_Global BOR 2-13-03_IDBE_1" xfId="5727"/>
    <cellStyle name="_Global BOR 2-13-03_IDBV" xfId="5728"/>
    <cellStyle name="_Global BOR 2-13-03_IDBV_1" xfId="5729"/>
    <cellStyle name="_Global BOR 2-13-03_Int Dealer Fees" xfId="5730"/>
    <cellStyle name="_Global BOR 2-13-03_NewMarkets P&amp;L (Mgmt)" xfId="5731"/>
    <cellStyle name="_Global BOR 2-13-03_NewMarkets P&amp;L (Mgmt)_3 YR Inc EQ" xfId="5732"/>
    <cellStyle name="_Global BOR 2-13-03_OriginalBudget" xfId="5733"/>
    <cellStyle name="_Global BOR 2-13-03_OriginalBudget-E" xfId="5734"/>
    <cellStyle name="_Global BOR 2-13-03_Sheet1" xfId="5735"/>
    <cellStyle name="_Global BOR 2-13-03_Sheet8" xfId="5736"/>
    <cellStyle name="_Global BOR 2-13-03_vtemp" xfId="5737"/>
    <cellStyle name="_Global BOR 2-13-03_YTD YTG Rev" xfId="5738"/>
    <cellStyle name="_Global BOR 2-13-03_YTD YTG Rev_3 YR Inc EQ" xfId="5739"/>
    <cellStyle name="_Global BOR 2-13-03_YTD YTG Rev_Allocations" xfId="5740"/>
    <cellStyle name="_Global BOR 2-13-03_YTD YTG Rev_contemp" xfId="5741"/>
    <cellStyle name="_Global BOR 2-13-03_YTD YTG Rev_etemp" xfId="5742"/>
    <cellStyle name="_Global BOR 2-13-03_YTD YTG Rev_HFCO2011IDBV1099Exp11" xfId="5743"/>
    <cellStyle name="_Global BOR 2-13-03_YTD YTG Rev_IDB Consol P&amp;L" xfId="5744"/>
    <cellStyle name="_Global BOR 2-13-03_YTD YTG Rev_IDBCon" xfId="5745"/>
    <cellStyle name="_Global BOR 2-13-03_YTD YTG Rev_IDBE" xfId="5746"/>
    <cellStyle name="_Global BOR 2-13-03_YTD YTG Rev_IDBE_1" xfId="5747"/>
    <cellStyle name="_Global BOR 2-13-03_YTD YTG Rev_IDBV" xfId="5748"/>
    <cellStyle name="_Global BOR 2-13-03_YTD YTG Rev_IDBV_1" xfId="5749"/>
    <cellStyle name="_Global BOR 2-13-03_YTD YTG Rev_Int Dealer Fees" xfId="5750"/>
    <cellStyle name="_Global BOR 2-13-03_YTD YTG Rev_OriginalBudget" xfId="5751"/>
    <cellStyle name="_Global BOR 2-13-03_YTD YTG Rev_OriginalBudget-E" xfId="5752"/>
    <cellStyle name="_Global BOR 2-13-03_YTD YTG Rev_Sheet1" xfId="5753"/>
    <cellStyle name="_Global BOR 2-13-03_YTD YTG Rev_Sheet8" xfId="5754"/>
    <cellStyle name="_Global BOR 2-13-03_YTD YTG Rev_vtemp" xfId="5755"/>
    <cellStyle name="_Global BOR 3" xfId="5756"/>
    <cellStyle name="_Global BOR 3_3 YR Inc EQ" xfId="5757"/>
    <cellStyle name="_Global BOR 3_EQ US Exp" xfId="5758"/>
    <cellStyle name="_Global BOR 3_Int Dealer Fees" xfId="5759"/>
    <cellStyle name="_Global BOR 3-18-03" xfId="5760"/>
    <cellStyle name="_Global BOR 3-18-03 2" xfId="5761"/>
    <cellStyle name="_Global BOR 3-18-03 2_3 YR Inc EQ" xfId="5762"/>
    <cellStyle name="_Global BOR 3-18-03 2_EQ US Exp" xfId="5763"/>
    <cellStyle name="_Global BOR 3-18-03 2_Int Dealer Fees" xfId="5764"/>
    <cellStyle name="_Global BOR 3-18-03 3" xfId="5765"/>
    <cellStyle name="_Global BOR 3-18-03 3_3 YR Inc EQ" xfId="5766"/>
    <cellStyle name="_Global BOR 3-18-03 3_EQ US Exp" xfId="5767"/>
    <cellStyle name="_Global BOR 3-18-03 3_Int Dealer Fees" xfId="5768"/>
    <cellStyle name="_Global BOR 3-18-03 4" xfId="5769"/>
    <cellStyle name="_Global BOR 3-18-03 5" xfId="5770"/>
    <cellStyle name="_Global BOR 3-18-03 6" xfId="5771"/>
    <cellStyle name="_Global BOR 3-18-03 7" xfId="5772"/>
    <cellStyle name="_Global BOR 3-18-03 8" xfId="5773"/>
    <cellStyle name="_Global BOR 3-18-03_2009 Budget for Barclays" xfId="5774"/>
    <cellStyle name="_Global BOR 3-18-03_2009 Budget for Barclays_3 YR Inc EQ" xfId="5775"/>
    <cellStyle name="_Global BOR 3-18-03_2009 Model version 21" xfId="5776"/>
    <cellStyle name="_Global BOR 3-18-03_2009 Model version 21 2" xfId="5777"/>
    <cellStyle name="_Global BOR 3-18-03_2009 Model version 21 2_3 YR Inc EQ" xfId="5778"/>
    <cellStyle name="_Global BOR 3-18-03_2009 Model version 21 2_EQ US Exp" xfId="5779"/>
    <cellStyle name="_Global BOR 3-18-03_2009 Model version 21 2_Int Dealer Fees" xfId="5780"/>
    <cellStyle name="_Global BOR 3-18-03_2009 Model version 21 3" xfId="5781"/>
    <cellStyle name="_Global BOR 3-18-03_2009 Model version 21 3_EQ US Exp" xfId="5782"/>
    <cellStyle name="_Global BOR 3-18-03_2009 Model version 21_EQ US Exp" xfId="5783"/>
    <cellStyle name="_Global BOR 3-18-03_Allocations" xfId="5784"/>
    <cellStyle name="_Global BOR 3-18-03_contemp" xfId="5785"/>
    <cellStyle name="_Global BOR 3-18-03_Eq As P&amp;L" xfId="5786"/>
    <cellStyle name="_Global BOR 3-18-03_EQ US Exp" xfId="5787"/>
    <cellStyle name="_Global BOR 3-18-03_etemp" xfId="5788"/>
    <cellStyle name="_Global BOR 3-18-03_HFCO2011IDBV1099Exp11" xfId="5789"/>
    <cellStyle name="_Global BOR 3-18-03_IDB Consol P&amp;L" xfId="5790"/>
    <cellStyle name="_Global BOR 3-18-03_IDBCon" xfId="5791"/>
    <cellStyle name="_Global BOR 3-18-03_IDBE" xfId="5792"/>
    <cellStyle name="_Global BOR 3-18-03_IDBE_1" xfId="5793"/>
    <cellStyle name="_Global BOR 3-18-03_IDBV" xfId="5794"/>
    <cellStyle name="_Global BOR 3-18-03_IDBV_1" xfId="5795"/>
    <cellStyle name="_Global BOR 3-18-03_OriginalBudget" xfId="5796"/>
    <cellStyle name="_Global BOR 3-18-03_OriginalBudget-E" xfId="5797"/>
    <cellStyle name="_Global BOR 3-18-03_Sheet1" xfId="5798"/>
    <cellStyle name="_Global BOR 3-18-03_Sheet8" xfId="5799"/>
    <cellStyle name="_Global BOR 3-18-03_vtemp" xfId="5800"/>
    <cellStyle name="_Global BOR 3-18-03_YTD YTG Rev" xfId="5801"/>
    <cellStyle name="_Global BOR 3-18-03_YTD YTG Rev_Allocations" xfId="5802"/>
    <cellStyle name="_Global BOR 3-18-03_YTD YTG Rev_contemp" xfId="5803"/>
    <cellStyle name="_Global BOR 3-18-03_YTD YTG Rev_etemp" xfId="5804"/>
    <cellStyle name="_Global BOR 3-18-03_YTD YTG Rev_HFCO2011IDBV1099Exp11" xfId="5805"/>
    <cellStyle name="_Global BOR 3-18-03_YTD YTG Rev_IDB Consol P&amp;L" xfId="5806"/>
    <cellStyle name="_Global BOR 3-18-03_YTD YTG Rev_IDBCon" xfId="5807"/>
    <cellStyle name="_Global BOR 3-18-03_YTD YTG Rev_IDBE" xfId="5808"/>
    <cellStyle name="_Global BOR 3-18-03_YTD YTG Rev_IDBE_1" xfId="5809"/>
    <cellStyle name="_Global BOR 3-18-03_YTD YTG Rev_IDBV" xfId="5810"/>
    <cellStyle name="_Global BOR 3-18-03_YTD YTG Rev_IDBV_1" xfId="5811"/>
    <cellStyle name="_Global BOR 3-18-03_YTD YTG Rev_OriginalBudget" xfId="5812"/>
    <cellStyle name="_Global BOR 3-18-03_YTD YTG Rev_OriginalBudget-E" xfId="5813"/>
    <cellStyle name="_Global BOR 3-18-03_YTD YTG Rev_Sheet1" xfId="5814"/>
    <cellStyle name="_Global BOR 3-18-03_YTD YTG Rev_Sheet8" xfId="5815"/>
    <cellStyle name="_Global BOR 3-18-03_YTD YTG Rev_vtemp" xfId="5816"/>
    <cellStyle name="_Global BOR 4-21" xfId="5817"/>
    <cellStyle name="_Global BOR 4-21 2" xfId="5818"/>
    <cellStyle name="_Global BOR 4-21 2_EQ US Exp" xfId="5819"/>
    <cellStyle name="_Global BOR 4-21 3" xfId="5820"/>
    <cellStyle name="_Global BOR 4-21 3_EQ US Exp" xfId="5821"/>
    <cellStyle name="_Global BOR 4-21_2009 Model version 21" xfId="5822"/>
    <cellStyle name="_Global BOR 4-21_2009 Model version 21 2" xfId="5823"/>
    <cellStyle name="_Global BOR 4-21_2009 Model version 21 2_EQ US Exp" xfId="5824"/>
    <cellStyle name="_Global BOR 4-21_2009 Model version 21 3" xfId="5825"/>
    <cellStyle name="_Global BOR 4-21_2009 Model version 21 3_EQ US Exp" xfId="5826"/>
    <cellStyle name="_Global BOR 4-21_2009 Model version 21_EQ US Exp" xfId="5827"/>
    <cellStyle name="_Global BOR 4-21_Allocations" xfId="5828"/>
    <cellStyle name="_Global BOR 4-21_contemp" xfId="5829"/>
    <cellStyle name="_Global BOR 4-21_Eq As P&amp;L" xfId="5830"/>
    <cellStyle name="_Global BOR 4-21_EQ US Exp" xfId="5831"/>
    <cellStyle name="_Global BOR 4-21_etemp" xfId="5832"/>
    <cellStyle name="_Global BOR 4-21_HFCO2011IDBV1099Exp11" xfId="5833"/>
    <cellStyle name="_Global BOR 4-21_IDB Consol P&amp;L" xfId="5834"/>
    <cellStyle name="_Global BOR 4-21_IDBCon" xfId="5835"/>
    <cellStyle name="_Global BOR 4-21_IDBE" xfId="5836"/>
    <cellStyle name="_Global BOR 4-21_IDBE_1" xfId="5837"/>
    <cellStyle name="_Global BOR 4-21_IDBV" xfId="5838"/>
    <cellStyle name="_Global BOR 4-21_IDBV_1" xfId="5839"/>
    <cellStyle name="_Global BOR 4-21_OriginalBudget" xfId="5840"/>
    <cellStyle name="_Global BOR 4-21_OriginalBudget-E" xfId="5841"/>
    <cellStyle name="_Global BOR 4-21_Sheet1" xfId="5842"/>
    <cellStyle name="_Global BOR 4-21_Sheet8" xfId="5843"/>
    <cellStyle name="_Global BOR 4-21_vtemp" xfId="5844"/>
    <cellStyle name="_Global BOR 4-21_YTD YTG Rev" xfId="5845"/>
    <cellStyle name="_Global BOR 4-21_YTD YTG Rev_Allocations" xfId="5846"/>
    <cellStyle name="_Global BOR 4-21_YTD YTG Rev_contemp" xfId="5847"/>
    <cellStyle name="_Global BOR 4-21_YTD YTG Rev_etemp" xfId="5848"/>
    <cellStyle name="_Global BOR 4-21_YTD YTG Rev_HFCO2011IDBV1099Exp11" xfId="5849"/>
    <cellStyle name="_Global BOR 4-21_YTD YTG Rev_IDB Consol P&amp;L" xfId="5850"/>
    <cellStyle name="_Global BOR 4-21_YTD YTG Rev_IDBCon" xfId="5851"/>
    <cellStyle name="_Global BOR 4-21_YTD YTG Rev_IDBE" xfId="5852"/>
    <cellStyle name="_Global BOR 4-21_YTD YTG Rev_IDBE_1" xfId="5853"/>
    <cellStyle name="_Global BOR 4-21_YTD YTG Rev_IDBV" xfId="5854"/>
    <cellStyle name="_Global BOR 4-21_YTD YTG Rev_IDBV_1" xfId="5855"/>
    <cellStyle name="_Global BOR 4-21_YTD YTG Rev_OriginalBudget" xfId="5856"/>
    <cellStyle name="_Global BOR 4-21_YTD YTG Rev_OriginalBudget-E" xfId="5857"/>
    <cellStyle name="_Global BOR 4-21_YTD YTG Rev_Sheet1" xfId="5858"/>
    <cellStyle name="_Global BOR 4-21_YTD YTG Rev_Sheet8" xfId="5859"/>
    <cellStyle name="_Global BOR 4-21_YTD YTG Rev_vtemp" xfId="5860"/>
    <cellStyle name="_Global BOR 5-8" xfId="5861"/>
    <cellStyle name="_Global BOR 5-8 2" xfId="5862"/>
    <cellStyle name="_Global BOR 5-8 2_EQ US Exp" xfId="5863"/>
    <cellStyle name="_Global BOR 5-8 3" xfId="5864"/>
    <cellStyle name="_Global BOR 5-8 3_EQ US Exp" xfId="5865"/>
    <cellStyle name="_Global BOR 5-8_2009 Model version 21" xfId="5866"/>
    <cellStyle name="_Global BOR 5-8_2009 Model version 21 2" xfId="5867"/>
    <cellStyle name="_Global BOR 5-8_2009 Model version 21 2_EQ US Exp" xfId="5868"/>
    <cellStyle name="_Global BOR 5-8_2009 Model version 21 3" xfId="5869"/>
    <cellStyle name="_Global BOR 5-8_2009 Model version 21 3_EQ US Exp" xfId="5870"/>
    <cellStyle name="_Global BOR 5-8_2009 Model version 21_EQ US Exp" xfId="5871"/>
    <cellStyle name="_Global BOR 5-8_Allocations" xfId="5872"/>
    <cellStyle name="_Global BOR 5-8_contemp" xfId="5873"/>
    <cellStyle name="_Global BOR 5-8_Eq As P&amp;L" xfId="5874"/>
    <cellStyle name="_Global BOR 5-8_EQ US Exp" xfId="5875"/>
    <cellStyle name="_Global BOR 5-8_etemp" xfId="5876"/>
    <cellStyle name="_Global BOR 5-8_HFCO2011IDBV1099Exp11" xfId="5877"/>
    <cellStyle name="_Global BOR 5-8_IDB Consol P&amp;L" xfId="5878"/>
    <cellStyle name="_Global BOR 5-8_IDBCon" xfId="5879"/>
    <cellStyle name="_Global BOR 5-8_IDBE" xfId="5880"/>
    <cellStyle name="_Global BOR 5-8_IDBE_1" xfId="5881"/>
    <cellStyle name="_Global BOR 5-8_IDBV" xfId="5882"/>
    <cellStyle name="_Global BOR 5-8_IDBV_1" xfId="5883"/>
    <cellStyle name="_Global BOR 5-8_OriginalBudget" xfId="5884"/>
    <cellStyle name="_Global BOR 5-8_OriginalBudget-E" xfId="5885"/>
    <cellStyle name="_Global BOR 5-8_Sheet1" xfId="5886"/>
    <cellStyle name="_Global BOR 5-8_Sheet8" xfId="5887"/>
    <cellStyle name="_Global BOR 5-8_vtemp" xfId="5888"/>
    <cellStyle name="_Global BOR 5-8_YTD YTG Rev" xfId="5889"/>
    <cellStyle name="_Global BOR 5-8_YTD YTG Rev_Allocations" xfId="5890"/>
    <cellStyle name="_Global BOR 5-8_YTD YTG Rev_contemp" xfId="5891"/>
    <cellStyle name="_Global BOR 5-8_YTD YTG Rev_etemp" xfId="5892"/>
    <cellStyle name="_Global BOR 5-8_YTD YTG Rev_HFCO2011IDBV1099Exp11" xfId="5893"/>
    <cellStyle name="_Global BOR 5-8_YTD YTG Rev_IDB Consol P&amp;L" xfId="5894"/>
    <cellStyle name="_Global BOR 5-8_YTD YTG Rev_IDBCon" xfId="5895"/>
    <cellStyle name="_Global BOR 5-8_YTD YTG Rev_IDBE" xfId="5896"/>
    <cellStyle name="_Global BOR 5-8_YTD YTG Rev_IDBE_1" xfId="5897"/>
    <cellStyle name="_Global BOR 5-8_YTD YTG Rev_IDBV" xfId="5898"/>
    <cellStyle name="_Global BOR 5-8_YTD YTG Rev_IDBV_1" xfId="5899"/>
    <cellStyle name="_Global BOR 5-8_YTD YTG Rev_OriginalBudget" xfId="5900"/>
    <cellStyle name="_Global BOR 5-8_YTD YTG Rev_OriginalBudget-E" xfId="5901"/>
    <cellStyle name="_Global BOR 5-8_YTD YTG Rev_Sheet1" xfId="5902"/>
    <cellStyle name="_Global BOR 5-8_YTD YTG Rev_Sheet8" xfId="5903"/>
    <cellStyle name="_Global BOR 5-8_YTD YTG Rev_vtemp" xfId="5904"/>
    <cellStyle name="_Global BOR aa" xfId="5905"/>
    <cellStyle name="_Global BOR aa 2" xfId="5906"/>
    <cellStyle name="_Global BOR aa 2_EQ US Exp" xfId="5907"/>
    <cellStyle name="_Global BOR aa 3" xfId="5908"/>
    <cellStyle name="_Global BOR aa 3_EQ US Exp" xfId="5909"/>
    <cellStyle name="_Global BOR aa_2009 Model version 21" xfId="5910"/>
    <cellStyle name="_Global BOR aa_2009 Model version 21 2" xfId="5911"/>
    <cellStyle name="_Global BOR aa_2009 Model version 21 2_EQ US Exp" xfId="5912"/>
    <cellStyle name="_Global BOR aa_2009 Model version 21 3" xfId="5913"/>
    <cellStyle name="_Global BOR aa_2009 Model version 21 3_EQ US Exp" xfId="5914"/>
    <cellStyle name="_Global BOR aa_2009 Model version 21_EQ US Exp" xfId="5915"/>
    <cellStyle name="_Global BOR aa_Allocations" xfId="5916"/>
    <cellStyle name="_Global BOR aa_contemp" xfId="5917"/>
    <cellStyle name="_Global BOR aa_Eq As P&amp;L" xfId="5918"/>
    <cellStyle name="_Global BOR aa_EQ US Exp" xfId="5919"/>
    <cellStyle name="_Global BOR aa_etemp" xfId="5920"/>
    <cellStyle name="_Global BOR aa_HFCO2011IDBV1099Exp11" xfId="5921"/>
    <cellStyle name="_Global BOR aa_IDB Consol P&amp;L" xfId="5922"/>
    <cellStyle name="_Global BOR aa_IDBCon" xfId="5923"/>
    <cellStyle name="_Global BOR aa_IDBE" xfId="5924"/>
    <cellStyle name="_Global BOR aa_IDBE_1" xfId="5925"/>
    <cellStyle name="_Global BOR aa_IDBV" xfId="5926"/>
    <cellStyle name="_Global BOR aa_IDBV_1" xfId="5927"/>
    <cellStyle name="_Global BOR aa_OriginalBudget" xfId="5928"/>
    <cellStyle name="_Global BOR aa_OriginalBudget-E" xfId="5929"/>
    <cellStyle name="_Global BOR aa_Sheet1" xfId="5930"/>
    <cellStyle name="_Global BOR aa_Sheet8" xfId="5931"/>
    <cellStyle name="_Global BOR aa_vtemp" xfId="5932"/>
    <cellStyle name="_Global BOR aa_YTD YTG Rev" xfId="5933"/>
    <cellStyle name="_Global BOR aa_YTD YTG Rev_Allocations" xfId="5934"/>
    <cellStyle name="_Global BOR aa_YTD YTG Rev_contemp" xfId="5935"/>
    <cellStyle name="_Global BOR aa_YTD YTG Rev_etemp" xfId="5936"/>
    <cellStyle name="_Global BOR aa_YTD YTG Rev_HFCO2011IDBV1099Exp11" xfId="5937"/>
    <cellStyle name="_Global BOR aa_YTD YTG Rev_IDB Consol P&amp;L" xfId="5938"/>
    <cellStyle name="_Global BOR aa_YTD YTG Rev_IDBCon" xfId="5939"/>
    <cellStyle name="_Global BOR aa_YTD YTG Rev_IDBE" xfId="5940"/>
    <cellStyle name="_Global BOR aa_YTD YTG Rev_IDBE_1" xfId="5941"/>
    <cellStyle name="_Global BOR aa_YTD YTG Rev_IDBV" xfId="5942"/>
    <cellStyle name="_Global BOR aa_YTD YTG Rev_IDBV_1" xfId="5943"/>
    <cellStyle name="_Global BOR aa_YTD YTG Rev_OriginalBudget" xfId="5944"/>
    <cellStyle name="_Global BOR aa_YTD YTG Rev_OriginalBudget-E" xfId="5945"/>
    <cellStyle name="_Global BOR aa_YTD YTG Rev_Sheet1" xfId="5946"/>
    <cellStyle name="_Global BOR aa_YTD YTG Rev_Sheet8" xfId="5947"/>
    <cellStyle name="_Global BOR aa_YTD YTG Rev_vtemp" xfId="5948"/>
    <cellStyle name="_Global BOR_2009 Model version 21" xfId="5949"/>
    <cellStyle name="_Global BOR_2009 Model version 21 2" xfId="5950"/>
    <cellStyle name="_Global BOR_2009 Model version 21 2_EQ US Exp" xfId="5951"/>
    <cellStyle name="_Global BOR_2009 Model version 21 3" xfId="5952"/>
    <cellStyle name="_Global BOR_2009 Model version 21 3_EQ US Exp" xfId="5953"/>
    <cellStyle name="_Global BOR_2009 Model version 21_EQ US Exp" xfId="5954"/>
    <cellStyle name="_Global BOR_Allocations" xfId="5955"/>
    <cellStyle name="_Global BOR_contemp" xfId="5956"/>
    <cellStyle name="_Global BOR_Eq As P&amp;L" xfId="5957"/>
    <cellStyle name="_Global BOR_EQ US Exp" xfId="5958"/>
    <cellStyle name="_Global BOR_etemp" xfId="5959"/>
    <cellStyle name="_Global BOR_HFCO2011IDBV1099Exp11" xfId="5960"/>
    <cellStyle name="_Global BOR_IDB Consol P&amp;L" xfId="5961"/>
    <cellStyle name="_Global BOR_IDBCon" xfId="5962"/>
    <cellStyle name="_Global BOR_IDBE" xfId="5963"/>
    <cellStyle name="_Global BOR_IDBE_1" xfId="5964"/>
    <cellStyle name="_Global BOR_IDBV" xfId="5965"/>
    <cellStyle name="_Global BOR_IDBV_1" xfId="5966"/>
    <cellStyle name="_Global BOR_OriginalBudget" xfId="5967"/>
    <cellStyle name="_Global BOR_OriginalBudget-E" xfId="5968"/>
    <cellStyle name="_Global BOR_Sheet1" xfId="5969"/>
    <cellStyle name="_Global BOR_Sheet8" xfId="5970"/>
    <cellStyle name="_Global BOR_vtemp" xfId="5971"/>
    <cellStyle name="_Global BOR_YTD YTG Rev" xfId="5972"/>
    <cellStyle name="_Global BOR_YTD YTG Rev_Allocations" xfId="5973"/>
    <cellStyle name="_Global BOR_YTD YTG Rev_contemp" xfId="5974"/>
    <cellStyle name="_Global BOR_YTD YTG Rev_etemp" xfId="5975"/>
    <cellStyle name="_Global BOR_YTD YTG Rev_HFCO2011IDBV1099Exp11" xfId="5976"/>
    <cellStyle name="_Global BOR_YTD YTG Rev_IDB Consol P&amp;L" xfId="5977"/>
    <cellStyle name="_Global BOR_YTD YTG Rev_IDBCon" xfId="5978"/>
    <cellStyle name="_Global BOR_YTD YTG Rev_IDBE" xfId="5979"/>
    <cellStyle name="_Global BOR_YTD YTG Rev_IDBE_1" xfId="5980"/>
    <cellStyle name="_Global BOR_YTD YTG Rev_IDBV" xfId="5981"/>
    <cellStyle name="_Global BOR_YTD YTG Rev_IDBV_1" xfId="5982"/>
    <cellStyle name="_Global BOR_YTD YTG Rev_OriginalBudget" xfId="5983"/>
    <cellStyle name="_Global BOR_YTD YTG Rev_OriginalBudget-E" xfId="5984"/>
    <cellStyle name="_Global BOR_YTD YTG Rev_Sheet1" xfId="5985"/>
    <cellStyle name="_Global BOR_YTD YTG Rev_Sheet8" xfId="5986"/>
    <cellStyle name="_Global BOR_YTD YTG Rev_vtemp" xfId="5987"/>
    <cellStyle name="_Global Equities Weekly PL Report - April 11, 2003" xfId="5988"/>
    <cellStyle name="_Global Equities Weekly PL Report - April 11, 2003 2" xfId="5989"/>
    <cellStyle name="_Global Equities Weekly PL Report - April 11, 2003 2_EQ US Exp" xfId="5990"/>
    <cellStyle name="_Global Equities Weekly PL Report - April 11, 2003 3" xfId="5991"/>
    <cellStyle name="_Global Equities Weekly PL Report - April 11, 2003 3_EQ US Exp" xfId="5992"/>
    <cellStyle name="_Global Equities Weekly PL Report - April 11, 2003_2009 Model version 21" xfId="5993"/>
    <cellStyle name="_Global Equities Weekly PL Report - April 11, 2003_2009 Model version 21 2" xfId="5994"/>
    <cellStyle name="_Global Equities Weekly PL Report - April 11, 2003_2009 Model version 21 2_EQ US Exp" xfId="5995"/>
    <cellStyle name="_Global Equities Weekly PL Report - April 11, 2003_2009 Model version 21 3" xfId="5996"/>
    <cellStyle name="_Global Equities Weekly PL Report - April 11, 2003_2009 Model version 21 3_EQ US Exp" xfId="5997"/>
    <cellStyle name="_Global Equities Weekly PL Report - April 11, 2003_2009 Model version 21_EQ US Exp" xfId="5998"/>
    <cellStyle name="_Global Equities Weekly PL Report - April 11, 2003_Allocations" xfId="5999"/>
    <cellStyle name="_Global Equities Weekly PL Report - April 11, 2003_contemp" xfId="6000"/>
    <cellStyle name="_Global Equities Weekly PL Report - April 11, 2003_Eq As P&amp;L" xfId="6001"/>
    <cellStyle name="_Global Equities Weekly PL Report - April 11, 2003_EQ US Exp" xfId="6002"/>
    <cellStyle name="_Global Equities Weekly PL Report - April 11, 2003_etemp" xfId="6003"/>
    <cellStyle name="_Global Equities Weekly PL Report - April 11, 2003_HFCO2011IDBV1099Exp11" xfId="6004"/>
    <cellStyle name="_Global Equities Weekly PL Report - April 11, 2003_IDB Consol P&amp;L" xfId="6005"/>
    <cellStyle name="_Global Equities Weekly PL Report - April 11, 2003_IDBCon" xfId="6006"/>
    <cellStyle name="_Global Equities Weekly PL Report - April 11, 2003_IDBE" xfId="6007"/>
    <cellStyle name="_Global Equities Weekly PL Report - April 11, 2003_IDBE_1" xfId="6008"/>
    <cellStyle name="_Global Equities Weekly PL Report - April 11, 2003_IDBV" xfId="6009"/>
    <cellStyle name="_Global Equities Weekly PL Report - April 11, 2003_IDBV_1" xfId="6010"/>
    <cellStyle name="_Global Equities Weekly PL Report - April 11, 2003_OriginalBudget" xfId="6011"/>
    <cellStyle name="_Global Equities Weekly PL Report - April 11, 2003_OriginalBudget-E" xfId="6012"/>
    <cellStyle name="_Global Equities Weekly PL Report - April 11, 2003_Sheet1" xfId="6013"/>
    <cellStyle name="_Global Equities Weekly PL Report - April 11, 2003_Sheet8" xfId="6014"/>
    <cellStyle name="_Global Equities Weekly PL Report - April 11, 2003_vtemp" xfId="6015"/>
    <cellStyle name="_Global Equities Weekly PL Report - April 11, 2003_YTD YTG Rev" xfId="6016"/>
    <cellStyle name="_Global Equities Weekly PL Report - April 11, 2003_YTD YTG Rev_Allocations" xfId="6017"/>
    <cellStyle name="_Global Equities Weekly PL Report - April 11, 2003_YTD YTG Rev_contemp" xfId="6018"/>
    <cellStyle name="_Global Equities Weekly PL Report - April 11, 2003_YTD YTG Rev_etemp" xfId="6019"/>
    <cellStyle name="_Global Equities Weekly PL Report - April 11, 2003_YTD YTG Rev_HFCO2011IDBV1099Exp11" xfId="6020"/>
    <cellStyle name="_Global Equities Weekly PL Report - April 11, 2003_YTD YTG Rev_IDB Consol P&amp;L" xfId="6021"/>
    <cellStyle name="_Global Equities Weekly PL Report - April 11, 2003_YTD YTG Rev_IDBCon" xfId="6022"/>
    <cellStyle name="_Global Equities Weekly PL Report - April 11, 2003_YTD YTG Rev_IDBE" xfId="6023"/>
    <cellStyle name="_Global Equities Weekly PL Report - April 11, 2003_YTD YTG Rev_IDBE_1" xfId="6024"/>
    <cellStyle name="_Global Equities Weekly PL Report - April 11, 2003_YTD YTG Rev_IDBV" xfId="6025"/>
    <cellStyle name="_Global Equities Weekly PL Report - April 11, 2003_YTD YTG Rev_IDBV_1" xfId="6026"/>
    <cellStyle name="_Global Equities Weekly PL Report - April 11, 2003_YTD YTG Rev_OriginalBudget" xfId="6027"/>
    <cellStyle name="_Global Equities Weekly PL Report - April 11, 2003_YTD YTG Rev_OriginalBudget-E" xfId="6028"/>
    <cellStyle name="_Global Equities Weekly PL Report - April 11, 2003_YTD YTG Rev_Sheet1" xfId="6029"/>
    <cellStyle name="_Global Equities Weekly PL Report - April 11, 2003_YTD YTG Rev_Sheet8" xfId="6030"/>
    <cellStyle name="_Global Equities Weekly PL Report - April 11, 2003_YTD YTG Rev_vtemp" xfId="6031"/>
    <cellStyle name="_Global Equities Weekly PL Report - February 28 2003" xfId="6032"/>
    <cellStyle name="_Global Equities Weekly PL Report - February 28 2003 2" xfId="6033"/>
    <cellStyle name="_Global Equities Weekly PL Report - February 28 2003 2_EQ US Exp" xfId="6034"/>
    <cellStyle name="_Global Equities Weekly PL Report - February 28 2003 3" xfId="6035"/>
    <cellStyle name="_Global Equities Weekly PL Report - February 28 2003 3_EQ US Exp" xfId="6036"/>
    <cellStyle name="_Global Equities Weekly PL Report - February 28 2003_2009 Model version 21" xfId="6037"/>
    <cellStyle name="_Global Equities Weekly PL Report - February 28 2003_2009 Model version 21 2" xfId="6038"/>
    <cellStyle name="_Global Equities Weekly PL Report - February 28 2003_2009 Model version 21 2_EQ US Exp" xfId="6039"/>
    <cellStyle name="_Global Equities Weekly PL Report - February 28 2003_2009 Model version 21 3" xfId="6040"/>
    <cellStyle name="_Global Equities Weekly PL Report - February 28 2003_2009 Model version 21 3_EQ US Exp" xfId="6041"/>
    <cellStyle name="_Global Equities Weekly PL Report - February 28 2003_2009 Model version 21_EQ US Exp" xfId="6042"/>
    <cellStyle name="_Global Equities Weekly PL Report - February 28 2003_Allocations" xfId="6043"/>
    <cellStyle name="_Global Equities Weekly PL Report - February 28 2003_contemp" xfId="6044"/>
    <cellStyle name="_Global Equities Weekly PL Report - February 28 2003_Eq As P&amp;L" xfId="6045"/>
    <cellStyle name="_Global Equities Weekly PL Report - February 28 2003_EQ US Exp" xfId="6046"/>
    <cellStyle name="_Global Equities Weekly PL Report - February 28 2003_etemp" xfId="6047"/>
    <cellStyle name="_Global Equities Weekly PL Report - February 28 2003_HFCO2011IDBV1099Exp11" xfId="6048"/>
    <cellStyle name="_Global Equities Weekly PL Report - February 28 2003_IDB Consol P&amp;L" xfId="6049"/>
    <cellStyle name="_Global Equities Weekly PL Report - February 28 2003_IDBCon" xfId="6050"/>
    <cellStyle name="_Global Equities Weekly PL Report - February 28 2003_IDBE" xfId="6051"/>
    <cellStyle name="_Global Equities Weekly PL Report - February 28 2003_IDBE_1" xfId="6052"/>
    <cellStyle name="_Global Equities Weekly PL Report - February 28 2003_IDBV" xfId="6053"/>
    <cellStyle name="_Global Equities Weekly PL Report - February 28 2003_IDBV_1" xfId="6054"/>
    <cellStyle name="_Global Equities Weekly PL Report - February 28 2003_OriginalBudget" xfId="6055"/>
    <cellStyle name="_Global Equities Weekly PL Report - February 28 2003_OriginalBudget-E" xfId="6056"/>
    <cellStyle name="_Global Equities Weekly PL Report - February 28 2003_Sheet1" xfId="6057"/>
    <cellStyle name="_Global Equities Weekly PL Report - February 28 2003_Sheet8" xfId="6058"/>
    <cellStyle name="_Global Equities Weekly PL Report - February 28 2003_vtemp" xfId="6059"/>
    <cellStyle name="_Global Equities Weekly PL Report - February 28 2003_YTD YTG Rev" xfId="6060"/>
    <cellStyle name="_Global Equities Weekly PL Report - February 28 2003_YTD YTG Rev_Allocations" xfId="6061"/>
    <cellStyle name="_Global Equities Weekly PL Report - February 28 2003_YTD YTG Rev_contemp" xfId="6062"/>
    <cellStyle name="_Global Equities Weekly PL Report - February 28 2003_YTD YTG Rev_etemp" xfId="6063"/>
    <cellStyle name="_Global Equities Weekly PL Report - February 28 2003_YTD YTG Rev_HFCO2011IDBV1099Exp11" xfId="6064"/>
    <cellStyle name="_Global Equities Weekly PL Report - February 28 2003_YTD YTG Rev_IDB Consol P&amp;L" xfId="6065"/>
    <cellStyle name="_Global Equities Weekly PL Report - February 28 2003_YTD YTG Rev_IDBCon" xfId="6066"/>
    <cellStyle name="_Global Equities Weekly PL Report - February 28 2003_YTD YTG Rev_IDBE" xfId="6067"/>
    <cellStyle name="_Global Equities Weekly PL Report - February 28 2003_YTD YTG Rev_IDBE_1" xfId="6068"/>
    <cellStyle name="_Global Equities Weekly PL Report - February 28 2003_YTD YTG Rev_IDBV" xfId="6069"/>
    <cellStyle name="_Global Equities Weekly PL Report - February 28 2003_YTD YTG Rev_IDBV_1" xfId="6070"/>
    <cellStyle name="_Global Equities Weekly PL Report - February 28 2003_YTD YTG Rev_OriginalBudget" xfId="6071"/>
    <cellStyle name="_Global Equities Weekly PL Report - February 28 2003_YTD YTG Rev_OriginalBudget-E" xfId="6072"/>
    <cellStyle name="_Global Equities Weekly PL Report - February 28 2003_YTD YTG Rev_Sheet1" xfId="6073"/>
    <cellStyle name="_Global Equities Weekly PL Report - February 28 2003_YTD YTG Rev_Sheet8" xfId="6074"/>
    <cellStyle name="_Global Equities Weekly PL Report - February 28 2003_YTD YTG Rev_vtemp" xfId="6075"/>
    <cellStyle name="_Global Equities Weekly PL Report - May 2 2003" xfId="6076"/>
    <cellStyle name="_Global Equities Weekly PL Report - May 2 2003 2" xfId="6077"/>
    <cellStyle name="_Global Equities Weekly PL Report - May 2 2003 2_EQ US Exp" xfId="6078"/>
    <cellStyle name="_Global Equities Weekly PL Report - May 2 2003 3" xfId="6079"/>
    <cellStyle name="_Global Equities Weekly PL Report - May 2 2003 3_EQ US Exp" xfId="6080"/>
    <cellStyle name="_Global Equities Weekly PL Report - May 2 2003_2009 Model version 21" xfId="6081"/>
    <cellStyle name="_Global Equities Weekly PL Report - May 2 2003_2009 Model version 21 2" xfId="6082"/>
    <cellStyle name="_Global Equities Weekly PL Report - May 2 2003_2009 Model version 21 2_EQ US Exp" xfId="6083"/>
    <cellStyle name="_Global Equities Weekly PL Report - May 2 2003_2009 Model version 21 3" xfId="6084"/>
    <cellStyle name="_Global Equities Weekly PL Report - May 2 2003_2009 Model version 21 3_EQ US Exp" xfId="6085"/>
    <cellStyle name="_Global Equities Weekly PL Report - May 2 2003_2009 Model version 21_EQ US Exp" xfId="6086"/>
    <cellStyle name="_Global Equities Weekly PL Report - May 2 2003_Allocations" xfId="6087"/>
    <cellStyle name="_Global Equities Weekly PL Report - May 2 2003_contemp" xfId="6088"/>
    <cellStyle name="_Global Equities Weekly PL Report - May 2 2003_Eq As P&amp;L" xfId="6089"/>
    <cellStyle name="_Global Equities Weekly PL Report - May 2 2003_EQ US Exp" xfId="6090"/>
    <cellStyle name="_Global Equities Weekly PL Report - May 2 2003_etemp" xfId="6091"/>
    <cellStyle name="_Global Equities Weekly PL Report - May 2 2003_HFCO2011IDBV1099Exp11" xfId="6092"/>
    <cellStyle name="_Global Equities Weekly PL Report - May 2 2003_IDB Consol P&amp;L" xfId="6093"/>
    <cellStyle name="_Global Equities Weekly PL Report - May 2 2003_IDBCon" xfId="6094"/>
    <cellStyle name="_Global Equities Weekly PL Report - May 2 2003_IDBE" xfId="6095"/>
    <cellStyle name="_Global Equities Weekly PL Report - May 2 2003_IDBE_1" xfId="6096"/>
    <cellStyle name="_Global Equities Weekly PL Report - May 2 2003_IDBV" xfId="6097"/>
    <cellStyle name="_Global Equities Weekly PL Report - May 2 2003_IDBV_1" xfId="6098"/>
    <cellStyle name="_Global Equities Weekly PL Report - May 2 2003_OriginalBudget" xfId="6099"/>
    <cellStyle name="_Global Equities Weekly PL Report - May 2 2003_OriginalBudget-E" xfId="6100"/>
    <cellStyle name="_Global Equities Weekly PL Report - May 2 2003_Sheet1" xfId="6101"/>
    <cellStyle name="_Global Equities Weekly PL Report - May 2 2003_Sheet8" xfId="6102"/>
    <cellStyle name="_Global Equities Weekly PL Report - May 2 2003_vtemp" xfId="6103"/>
    <cellStyle name="_Global Equities Weekly PL Report - May 2 2003_YTD YTG Rev" xfId="6104"/>
    <cellStyle name="_Global Equities Weekly PL Report - May 2 2003_YTD YTG Rev_Allocations" xfId="6105"/>
    <cellStyle name="_Global Equities Weekly PL Report - May 2 2003_YTD YTG Rev_contemp" xfId="6106"/>
    <cellStyle name="_Global Equities Weekly PL Report - May 2 2003_YTD YTG Rev_etemp" xfId="6107"/>
    <cellStyle name="_Global Equities Weekly PL Report - May 2 2003_YTD YTG Rev_HFCO2011IDBV1099Exp11" xfId="6108"/>
    <cellStyle name="_Global Equities Weekly PL Report - May 2 2003_YTD YTG Rev_IDB Consol P&amp;L" xfId="6109"/>
    <cellStyle name="_Global Equities Weekly PL Report - May 2 2003_YTD YTG Rev_IDBCon" xfId="6110"/>
    <cellStyle name="_Global Equities Weekly PL Report - May 2 2003_YTD YTG Rev_IDBE" xfId="6111"/>
    <cellStyle name="_Global Equities Weekly PL Report - May 2 2003_YTD YTG Rev_IDBE_1" xfId="6112"/>
    <cellStyle name="_Global Equities Weekly PL Report - May 2 2003_YTD YTG Rev_IDBV" xfId="6113"/>
    <cellStyle name="_Global Equities Weekly PL Report - May 2 2003_YTD YTG Rev_IDBV_1" xfId="6114"/>
    <cellStyle name="_Global Equities Weekly PL Report - May 2 2003_YTD YTG Rev_OriginalBudget" xfId="6115"/>
    <cellStyle name="_Global Equities Weekly PL Report - May 2 2003_YTD YTG Rev_OriginalBudget-E" xfId="6116"/>
    <cellStyle name="_Global Equities Weekly PL Report - May 2 2003_YTD YTG Rev_Sheet1" xfId="6117"/>
    <cellStyle name="_Global Equities Weekly PL Report - May 2 2003_YTD YTG Rev_Sheet8" xfId="6118"/>
    <cellStyle name="_Global Equities Weekly PL Report - May 2 2003_YTD YTG Rev_vtemp" xfId="6119"/>
    <cellStyle name="_GMI 1Q03 PB for BOR" xfId="6120"/>
    <cellStyle name="_GMI 1Q03 PB for BOR 2" xfId="6121"/>
    <cellStyle name="_GMI 1Q03 PB for BOR 2_EQ US Exp" xfId="6122"/>
    <cellStyle name="_GMI 1Q03 PB for BOR 3" xfId="6123"/>
    <cellStyle name="_GMI 1Q03 PB for BOR 3_EQ US Exp" xfId="6124"/>
    <cellStyle name="_GMI 1Q03 PB for BOR_2009 Model version 21" xfId="6125"/>
    <cellStyle name="_GMI 1Q03 PB for BOR_2009 Model version 21 2" xfId="6126"/>
    <cellStyle name="_GMI 1Q03 PB for BOR_2009 Model version 21 2_EQ US Exp" xfId="6127"/>
    <cellStyle name="_GMI 1Q03 PB for BOR_2009 Model version 21 3" xfId="6128"/>
    <cellStyle name="_GMI 1Q03 PB for BOR_2009 Model version 21 3_EQ US Exp" xfId="6129"/>
    <cellStyle name="_GMI 1Q03 PB for BOR_2009 Model version 21_EQ US Exp" xfId="6130"/>
    <cellStyle name="_GMI 1Q03 PB for BOR_Allocations" xfId="6131"/>
    <cellStyle name="_GMI 1Q03 PB for BOR_contemp" xfId="6132"/>
    <cellStyle name="_GMI 1Q03 PB for BOR_Eq As P&amp;L" xfId="6133"/>
    <cellStyle name="_GMI 1Q03 PB for BOR_EQ US Exp" xfId="6134"/>
    <cellStyle name="_GMI 1Q03 PB for BOR_etemp" xfId="6135"/>
    <cellStyle name="_GMI 1Q03 PB for BOR_HFCO2011IDBV1099Exp11" xfId="6136"/>
    <cellStyle name="_GMI 1Q03 PB for BOR_IDB Consol P&amp;L" xfId="6137"/>
    <cellStyle name="_GMI 1Q03 PB for BOR_IDBCon" xfId="6138"/>
    <cellStyle name="_GMI 1Q03 PB for BOR_IDBE" xfId="6139"/>
    <cellStyle name="_GMI 1Q03 PB for BOR_IDBE_1" xfId="6140"/>
    <cellStyle name="_GMI 1Q03 PB for BOR_IDBV" xfId="6141"/>
    <cellStyle name="_GMI 1Q03 PB for BOR_IDBV_1" xfId="6142"/>
    <cellStyle name="_GMI 1Q03 PB for BOR_OriginalBudget" xfId="6143"/>
    <cellStyle name="_GMI 1Q03 PB for BOR_OriginalBudget-E" xfId="6144"/>
    <cellStyle name="_GMI 1Q03 PB for BOR_Sheet1" xfId="6145"/>
    <cellStyle name="_GMI 1Q03 PB for BOR_Sheet8" xfId="6146"/>
    <cellStyle name="_GMI 1Q03 PB for BOR_vtemp" xfId="6147"/>
    <cellStyle name="_GMI 1Q03 PB for BOR_YTD YTG Rev" xfId="6148"/>
    <cellStyle name="_GMI 1Q03 PB for BOR_YTD YTG Rev_Allocations" xfId="6149"/>
    <cellStyle name="_GMI 1Q03 PB for BOR_YTD YTG Rev_contemp" xfId="6150"/>
    <cellStyle name="_GMI 1Q03 PB for BOR_YTD YTG Rev_etemp" xfId="6151"/>
    <cellStyle name="_GMI 1Q03 PB for BOR_YTD YTG Rev_HFCO2011IDBV1099Exp11" xfId="6152"/>
    <cellStyle name="_GMI 1Q03 PB for BOR_YTD YTG Rev_IDB Consol P&amp;L" xfId="6153"/>
    <cellStyle name="_GMI 1Q03 PB for BOR_YTD YTG Rev_IDBCon" xfId="6154"/>
    <cellStyle name="_GMI 1Q03 PB for BOR_YTD YTG Rev_IDBE" xfId="6155"/>
    <cellStyle name="_GMI 1Q03 PB for BOR_YTD YTG Rev_IDBE_1" xfId="6156"/>
    <cellStyle name="_GMI 1Q03 PB for BOR_YTD YTG Rev_IDBV" xfId="6157"/>
    <cellStyle name="_GMI 1Q03 PB for BOR_YTD YTG Rev_IDBV_1" xfId="6158"/>
    <cellStyle name="_GMI 1Q03 PB for BOR_YTD YTG Rev_OriginalBudget" xfId="6159"/>
    <cellStyle name="_GMI 1Q03 PB for BOR_YTD YTG Rev_OriginalBudget-E" xfId="6160"/>
    <cellStyle name="_GMI 1Q03 PB for BOR_YTD YTG Rev_Sheet1" xfId="6161"/>
    <cellStyle name="_GMI 1Q03 PB for BOR_YTD YTG Rev_Sheet8" xfId="6162"/>
    <cellStyle name="_GMI 1Q03 PB for BOR_YTD YTG Rev_vtemp" xfId="6163"/>
    <cellStyle name="_GMI 1Q03 PB for BOR1" xfId="6164"/>
    <cellStyle name="_GMI 1Q03 PB for BOR1 2" xfId="6165"/>
    <cellStyle name="_GMI 1Q03 PB for BOR1 2_EQ US Exp" xfId="6166"/>
    <cellStyle name="_GMI 1Q03 PB for BOR1 3" xfId="6167"/>
    <cellStyle name="_GMI 1Q03 PB for BOR1 3_EQ US Exp" xfId="6168"/>
    <cellStyle name="_GMI 1Q03 PB for BOR1_2009 Model version 21" xfId="6169"/>
    <cellStyle name="_GMI 1Q03 PB for BOR1_2009 Model version 21 2" xfId="6170"/>
    <cellStyle name="_GMI 1Q03 PB for BOR1_2009 Model version 21 2_EQ US Exp" xfId="6171"/>
    <cellStyle name="_GMI 1Q03 PB for BOR1_2009 Model version 21 3" xfId="6172"/>
    <cellStyle name="_GMI 1Q03 PB for BOR1_2009 Model version 21 3_EQ US Exp" xfId="6173"/>
    <cellStyle name="_GMI 1Q03 PB for BOR1_2009 Model version 21_EQ US Exp" xfId="6174"/>
    <cellStyle name="_GMI 1Q03 PB for BOR1_Allocations" xfId="6175"/>
    <cellStyle name="_GMI 1Q03 PB for BOR1_contemp" xfId="6176"/>
    <cellStyle name="_GMI 1Q03 PB for BOR1_Eq As P&amp;L" xfId="6177"/>
    <cellStyle name="_GMI 1Q03 PB for BOR1_EQ US Exp" xfId="6178"/>
    <cellStyle name="_GMI 1Q03 PB for BOR1_etemp" xfId="6179"/>
    <cellStyle name="_GMI 1Q03 PB for BOR1_HFCO2011IDBV1099Exp11" xfId="6180"/>
    <cellStyle name="_GMI 1Q03 PB for BOR1_IDB Consol P&amp;L" xfId="6181"/>
    <cellStyle name="_GMI 1Q03 PB for BOR1_IDBCon" xfId="6182"/>
    <cellStyle name="_GMI 1Q03 PB for BOR1_IDBE" xfId="6183"/>
    <cellStyle name="_GMI 1Q03 PB for BOR1_IDBE_1" xfId="6184"/>
    <cellStyle name="_GMI 1Q03 PB for BOR1_IDBV" xfId="6185"/>
    <cellStyle name="_GMI 1Q03 PB for BOR1_IDBV_1" xfId="6186"/>
    <cellStyle name="_GMI 1Q03 PB for BOR1_OriginalBudget" xfId="6187"/>
    <cellStyle name="_GMI 1Q03 PB for BOR1_OriginalBudget-E" xfId="6188"/>
    <cellStyle name="_GMI 1Q03 PB for BOR1_Sheet1" xfId="6189"/>
    <cellStyle name="_GMI 1Q03 PB for BOR1_Sheet8" xfId="6190"/>
    <cellStyle name="_GMI 1Q03 PB for BOR1_vtemp" xfId="6191"/>
    <cellStyle name="_GMI 1Q03 PB for BOR1_YTD YTG Rev" xfId="6192"/>
    <cellStyle name="_GMI 1Q03 PB for BOR1_YTD YTG Rev_Allocations" xfId="6193"/>
    <cellStyle name="_GMI 1Q03 PB for BOR1_YTD YTG Rev_contemp" xfId="6194"/>
    <cellStyle name="_GMI 1Q03 PB for BOR1_YTD YTG Rev_etemp" xfId="6195"/>
    <cellStyle name="_GMI 1Q03 PB for BOR1_YTD YTG Rev_HFCO2011IDBV1099Exp11" xfId="6196"/>
    <cellStyle name="_GMI 1Q03 PB for BOR1_YTD YTG Rev_IDB Consol P&amp;L" xfId="6197"/>
    <cellStyle name="_GMI 1Q03 PB for BOR1_YTD YTG Rev_IDBCon" xfId="6198"/>
    <cellStyle name="_GMI 1Q03 PB for BOR1_YTD YTG Rev_IDBE" xfId="6199"/>
    <cellStyle name="_GMI 1Q03 PB for BOR1_YTD YTG Rev_IDBE_1" xfId="6200"/>
    <cellStyle name="_GMI 1Q03 PB for BOR1_YTD YTG Rev_IDBV" xfId="6201"/>
    <cellStyle name="_GMI 1Q03 PB for BOR1_YTD YTG Rev_IDBV_1" xfId="6202"/>
    <cellStyle name="_GMI 1Q03 PB for BOR1_YTD YTG Rev_OriginalBudget" xfId="6203"/>
    <cellStyle name="_GMI 1Q03 PB for BOR1_YTD YTG Rev_OriginalBudget-E" xfId="6204"/>
    <cellStyle name="_GMI 1Q03 PB for BOR1_YTD YTG Rev_Sheet1" xfId="6205"/>
    <cellStyle name="_GMI 1Q03 PB for BOR1_YTD YTG Rev_Sheet8" xfId="6206"/>
    <cellStyle name="_GMI 1Q03 PB for BOR1_YTD YTG Rev_vtemp" xfId="6207"/>
    <cellStyle name="_Heading" xfId="6208"/>
    <cellStyle name="_Heading 2" xfId="6209"/>
    <cellStyle name="_Heading 2_EQ US Exp" xfId="6210"/>
    <cellStyle name="_Heading 3" xfId="6211"/>
    <cellStyle name="_Heading 3_EQ US Exp" xfId="6212"/>
    <cellStyle name="_Heading_2009 Model version 21" xfId="6213"/>
    <cellStyle name="_Heading_2009 Model version 21 2" xfId="6214"/>
    <cellStyle name="_Heading_2009 Model version 21 2_EQ US Exp" xfId="6215"/>
    <cellStyle name="_Heading_2009 Model version 21 3" xfId="6216"/>
    <cellStyle name="_Heading_2009 Model version 21 3_EQ US Exp" xfId="6217"/>
    <cellStyle name="_Heading_2009 Model version 21_EQ US Exp" xfId="6218"/>
    <cellStyle name="_Heading_Allocations" xfId="6219"/>
    <cellStyle name="_Heading_contemp" xfId="6220"/>
    <cellStyle name="_Heading_Eq As P&amp;L" xfId="6221"/>
    <cellStyle name="_Heading_EQ US Exp" xfId="6222"/>
    <cellStyle name="_Heading_etemp" xfId="6223"/>
    <cellStyle name="_Heading_HFCO2011IDBV1099Exp11" xfId="6224"/>
    <cellStyle name="_Heading_IDB Consol P&amp;L" xfId="6225"/>
    <cellStyle name="_Heading_IDBCon" xfId="6226"/>
    <cellStyle name="_Heading_IDBE" xfId="6227"/>
    <cellStyle name="_Heading_IDBE_1" xfId="6228"/>
    <cellStyle name="_Heading_IDBV" xfId="6229"/>
    <cellStyle name="_Heading_IDBV_1" xfId="6230"/>
    <cellStyle name="_Heading_OriginalBudget" xfId="6231"/>
    <cellStyle name="_Heading_OriginalBudget-E" xfId="6232"/>
    <cellStyle name="_Heading_Sheet1" xfId="6233"/>
    <cellStyle name="_Heading_Sheet8" xfId="6234"/>
    <cellStyle name="_Heading_TW Flash by Region_09_10_08 August Phased 07 Actuals_Adj" xfId="6235"/>
    <cellStyle name="_Heading_vtemp" xfId="6236"/>
    <cellStyle name="_Heading_YTD YTG Rev" xfId="6237"/>
    <cellStyle name="_Heading_YTD YTG Rev_Allocations" xfId="6238"/>
    <cellStyle name="_Heading_YTD YTG Rev_contemp" xfId="6239"/>
    <cellStyle name="_Heading_YTD YTG Rev_etemp" xfId="6240"/>
    <cellStyle name="_Heading_YTD YTG Rev_HFCO2011IDBV1099Exp11" xfId="6241"/>
    <cellStyle name="_Heading_YTD YTG Rev_IDB Consol P&amp;L" xfId="6242"/>
    <cellStyle name="_Heading_YTD YTG Rev_IDBCon" xfId="6243"/>
    <cellStyle name="_Heading_YTD YTG Rev_IDBE" xfId="6244"/>
    <cellStyle name="_Heading_YTD YTG Rev_IDBE_1" xfId="6245"/>
    <cellStyle name="_Heading_YTD YTG Rev_IDBV" xfId="6246"/>
    <cellStyle name="_Heading_YTD YTG Rev_IDBV_1" xfId="6247"/>
    <cellStyle name="_Heading_YTD YTG Rev_OriginalBudget" xfId="6248"/>
    <cellStyle name="_Heading_YTD YTG Rev_OriginalBudget-E" xfId="6249"/>
    <cellStyle name="_Heading_YTD YTG Rev_Sheet1" xfId="6250"/>
    <cellStyle name="_Heading_YTD YTG Rev_Sheet8" xfId="6251"/>
    <cellStyle name="_Heading_YTD YTG Rev_vtemp" xfId="6252"/>
    <cellStyle name="-_HFCO2011IDBV1099Exp11" xfId="6253"/>
    <cellStyle name="_Highlight" xfId="6254"/>
    <cellStyle name="_Highlight 2" xfId="6255"/>
    <cellStyle name="_Highlight 2_Allocations" xfId="6256"/>
    <cellStyle name="_Highlight 2_contemp" xfId="6257"/>
    <cellStyle name="_Highlight 2_etemp" xfId="6258"/>
    <cellStyle name="_Highlight 2_HFCO2011IDBV1099Exp11" xfId="6259"/>
    <cellStyle name="_Highlight 2_IDB Consol P&amp;L" xfId="6260"/>
    <cellStyle name="_Highlight 2_IDBCon" xfId="6261"/>
    <cellStyle name="_Highlight 2_IDBE" xfId="6262"/>
    <cellStyle name="_Highlight 2_IDBE_1" xfId="6263"/>
    <cellStyle name="_Highlight 2_IDBV" xfId="6264"/>
    <cellStyle name="_Highlight 2_IDBV_1" xfId="6265"/>
    <cellStyle name="_Highlight 2_OriginalBudget" xfId="6266"/>
    <cellStyle name="_Highlight 2_OriginalBudget-E" xfId="6267"/>
    <cellStyle name="_Highlight 2_Sheet1" xfId="6268"/>
    <cellStyle name="_Highlight 2_Sheet8" xfId="6269"/>
    <cellStyle name="_Highlight 2_vtemp" xfId="6270"/>
    <cellStyle name="_Highlight 3" xfId="6271"/>
    <cellStyle name="_Highlight 3_Allocations" xfId="6272"/>
    <cellStyle name="_Highlight 3_contemp" xfId="6273"/>
    <cellStyle name="_Highlight 3_etemp" xfId="6274"/>
    <cellStyle name="_Highlight 3_HFCO2011IDBV1099Exp11" xfId="6275"/>
    <cellStyle name="_Highlight 3_IDB Consol P&amp;L" xfId="6276"/>
    <cellStyle name="_Highlight 3_IDBCon" xfId="6277"/>
    <cellStyle name="_Highlight 3_IDBE" xfId="6278"/>
    <cellStyle name="_Highlight 3_IDBE_1" xfId="6279"/>
    <cellStyle name="_Highlight 3_IDBV" xfId="6280"/>
    <cellStyle name="_Highlight 3_IDBV_1" xfId="6281"/>
    <cellStyle name="_Highlight 3_OriginalBudget" xfId="6282"/>
    <cellStyle name="_Highlight 3_OriginalBudget-E" xfId="6283"/>
    <cellStyle name="_Highlight 3_Sheet1" xfId="6284"/>
    <cellStyle name="_Highlight 3_Sheet8" xfId="6285"/>
    <cellStyle name="_Highlight 3_vtemp" xfId="6286"/>
    <cellStyle name="_Highlight_Allocations" xfId="6287"/>
    <cellStyle name="_Highlight_contemp" xfId="6288"/>
    <cellStyle name="_Highlight_Eq As P&amp;L" xfId="6289"/>
    <cellStyle name="_Highlight_etemp" xfId="6290"/>
    <cellStyle name="_Highlight_HFCO2011IDBV1099Exp11" xfId="6291"/>
    <cellStyle name="_Highlight_IDB Consol P&amp;L" xfId="6292"/>
    <cellStyle name="_Highlight_IDBCon" xfId="6293"/>
    <cellStyle name="_Highlight_IDBE" xfId="6294"/>
    <cellStyle name="_Highlight_IDBE_1" xfId="6295"/>
    <cellStyle name="_Highlight_IDBV" xfId="6296"/>
    <cellStyle name="_Highlight_IDBV_1" xfId="6297"/>
    <cellStyle name="_Highlight_OriginalBudget" xfId="6298"/>
    <cellStyle name="_Highlight_OriginalBudget-E" xfId="6299"/>
    <cellStyle name="_Highlight_Sheet1" xfId="6300"/>
    <cellStyle name="_Highlight_Sheet8" xfId="6301"/>
    <cellStyle name="_Highlight_vtemp" xfId="6302"/>
    <cellStyle name="-_IDB Consol P&amp;L" xfId="6303"/>
    <cellStyle name="-_IDBCon" xfId="6304"/>
    <cellStyle name="-_IDBE" xfId="6305"/>
    <cellStyle name="-_IDBE_1" xfId="6306"/>
    <cellStyle name="-_IDBV" xfId="6307"/>
    <cellStyle name="-_IDBV_1" xfId="6308"/>
    <cellStyle name="_Initiatives 3-19-03" xfId="6309"/>
    <cellStyle name="_Initiatives 3-19-03 2" xfId="6310"/>
    <cellStyle name="_Initiatives 3-19-03 2_EQ US Exp" xfId="6311"/>
    <cellStyle name="_Initiatives 3-19-03 3" xfId="6312"/>
    <cellStyle name="_Initiatives 3-19-03 3_EQ US Exp" xfId="6313"/>
    <cellStyle name="_Initiatives 3-19-03_2009 Model version 21" xfId="6314"/>
    <cellStyle name="_Initiatives 3-19-03_2009 Model version 21 2" xfId="6315"/>
    <cellStyle name="_Initiatives 3-19-03_2009 Model version 21 2_EQ US Exp" xfId="6316"/>
    <cellStyle name="_Initiatives 3-19-03_2009 Model version 21 3" xfId="6317"/>
    <cellStyle name="_Initiatives 3-19-03_2009 Model version 21 3_EQ US Exp" xfId="6318"/>
    <cellStyle name="_Initiatives 3-19-03_2009 Model version 21_EQ US Exp" xfId="6319"/>
    <cellStyle name="_Initiatives 3-19-03_Allocations" xfId="6320"/>
    <cellStyle name="_Initiatives 3-19-03_contemp" xfId="6321"/>
    <cellStyle name="_Initiatives 3-19-03_Eq As P&amp;L" xfId="6322"/>
    <cellStyle name="_Initiatives 3-19-03_EQ US Exp" xfId="6323"/>
    <cellStyle name="_Initiatives 3-19-03_etemp" xfId="6324"/>
    <cellStyle name="_Initiatives 3-19-03_HFCO2011IDBV1099Exp11" xfId="6325"/>
    <cellStyle name="_Initiatives 3-19-03_IDB Consol P&amp;L" xfId="6326"/>
    <cellStyle name="_Initiatives 3-19-03_IDBCon" xfId="6327"/>
    <cellStyle name="_Initiatives 3-19-03_IDBE" xfId="6328"/>
    <cellStyle name="_Initiatives 3-19-03_IDBE_1" xfId="6329"/>
    <cellStyle name="_Initiatives 3-19-03_IDBV" xfId="6330"/>
    <cellStyle name="_Initiatives 3-19-03_IDBV_1" xfId="6331"/>
    <cellStyle name="_Initiatives 3-19-03_OriginalBudget" xfId="6332"/>
    <cellStyle name="_Initiatives 3-19-03_OriginalBudget-E" xfId="6333"/>
    <cellStyle name="_Initiatives 3-19-03_Sheet1" xfId="6334"/>
    <cellStyle name="_Initiatives 3-19-03_Sheet8" xfId="6335"/>
    <cellStyle name="_Initiatives 3-19-03_vtemp" xfId="6336"/>
    <cellStyle name="_Initiatives 3-19-03_YTD YTG Rev" xfId="6337"/>
    <cellStyle name="_Initiatives 3-19-03_YTD YTG Rev_Allocations" xfId="6338"/>
    <cellStyle name="_Initiatives 3-19-03_YTD YTG Rev_contemp" xfId="6339"/>
    <cellStyle name="_Initiatives 3-19-03_YTD YTG Rev_etemp" xfId="6340"/>
    <cellStyle name="_Initiatives 3-19-03_YTD YTG Rev_HFCO2011IDBV1099Exp11" xfId="6341"/>
    <cellStyle name="_Initiatives 3-19-03_YTD YTG Rev_IDB Consol P&amp;L" xfId="6342"/>
    <cellStyle name="_Initiatives 3-19-03_YTD YTG Rev_IDBCon" xfId="6343"/>
    <cellStyle name="_Initiatives 3-19-03_YTD YTG Rev_IDBE" xfId="6344"/>
    <cellStyle name="_Initiatives 3-19-03_YTD YTG Rev_IDBE_1" xfId="6345"/>
    <cellStyle name="_Initiatives 3-19-03_YTD YTG Rev_IDBV" xfId="6346"/>
    <cellStyle name="_Initiatives 3-19-03_YTD YTG Rev_IDBV_1" xfId="6347"/>
    <cellStyle name="_Initiatives 3-19-03_YTD YTG Rev_OriginalBudget" xfId="6348"/>
    <cellStyle name="_Initiatives 3-19-03_YTD YTG Rev_OriginalBudget-E" xfId="6349"/>
    <cellStyle name="_Initiatives 3-19-03_YTD YTG Rev_Sheet1" xfId="6350"/>
    <cellStyle name="_Initiatives 3-19-03_YTD YTG Rev_Sheet8" xfId="6351"/>
    <cellStyle name="_Initiatives 3-19-03_YTD YTG Rev_vtemp" xfId="6352"/>
    <cellStyle name="_IPC Summary 101702" xfId="6353"/>
    <cellStyle name="_IPC Summary 101702 2" xfId="6354"/>
    <cellStyle name="_IPC Summary 101702 2_EQ US Exp" xfId="6355"/>
    <cellStyle name="_IPC Summary 101702 3" xfId="6356"/>
    <cellStyle name="_IPC Summary 101702 3_EQ US Exp" xfId="6357"/>
    <cellStyle name="_IPC Summary 101702_2009 Model version 21" xfId="6358"/>
    <cellStyle name="_IPC Summary 101702_2009 Model version 21 2" xfId="6359"/>
    <cellStyle name="_IPC Summary 101702_2009 Model version 21 2_EQ US Exp" xfId="6360"/>
    <cellStyle name="_IPC Summary 101702_2009 Model version 21 3" xfId="6361"/>
    <cellStyle name="_IPC Summary 101702_2009 Model version 21 3_EQ US Exp" xfId="6362"/>
    <cellStyle name="_IPC Summary 101702_2009 Model version 21_EQ US Exp" xfId="6363"/>
    <cellStyle name="_IPC Summary 101702_Allocations" xfId="6364"/>
    <cellStyle name="_IPC Summary 101702_contemp" xfId="6365"/>
    <cellStyle name="_IPC Summary 101702_Eq As P&amp;L" xfId="6366"/>
    <cellStyle name="_IPC Summary 101702_EQ US Exp" xfId="6367"/>
    <cellStyle name="_IPC Summary 101702_etemp" xfId="6368"/>
    <cellStyle name="_IPC Summary 101702_HFCO2011IDBV1099Exp11" xfId="6369"/>
    <cellStyle name="_IPC Summary 101702_IDB Consol P&amp;L" xfId="6370"/>
    <cellStyle name="_IPC Summary 101702_IDBCon" xfId="6371"/>
    <cellStyle name="_IPC Summary 101702_IDBE" xfId="6372"/>
    <cellStyle name="_IPC Summary 101702_IDBE_1" xfId="6373"/>
    <cellStyle name="_IPC Summary 101702_IDBV" xfId="6374"/>
    <cellStyle name="_IPC Summary 101702_IDBV_1" xfId="6375"/>
    <cellStyle name="_IPC Summary 101702_OriginalBudget" xfId="6376"/>
    <cellStyle name="_IPC Summary 101702_OriginalBudget-E" xfId="6377"/>
    <cellStyle name="_IPC Summary 101702_Sheet1" xfId="6378"/>
    <cellStyle name="_IPC Summary 101702_Sheet8" xfId="6379"/>
    <cellStyle name="_IPC Summary 101702_vtemp" xfId="6380"/>
    <cellStyle name="_IPC Summary 101702_YTD YTG Rev" xfId="6381"/>
    <cellStyle name="_IPC Summary 101702_YTD YTG Rev_Allocations" xfId="6382"/>
    <cellStyle name="_IPC Summary 101702_YTD YTG Rev_contemp" xfId="6383"/>
    <cellStyle name="_IPC Summary 101702_YTD YTG Rev_etemp" xfId="6384"/>
    <cellStyle name="_IPC Summary 101702_YTD YTG Rev_HFCO2011IDBV1099Exp11" xfId="6385"/>
    <cellStyle name="_IPC Summary 101702_YTD YTG Rev_IDB Consol P&amp;L" xfId="6386"/>
    <cellStyle name="_IPC Summary 101702_YTD YTG Rev_IDBCon" xfId="6387"/>
    <cellStyle name="_IPC Summary 101702_YTD YTG Rev_IDBE" xfId="6388"/>
    <cellStyle name="_IPC Summary 101702_YTD YTG Rev_IDBE_1" xfId="6389"/>
    <cellStyle name="_IPC Summary 101702_YTD YTG Rev_IDBV" xfId="6390"/>
    <cellStyle name="_IPC Summary 101702_YTD YTG Rev_IDBV_1" xfId="6391"/>
    <cellStyle name="_IPC Summary 101702_YTD YTG Rev_OriginalBudget" xfId="6392"/>
    <cellStyle name="_IPC Summary 101702_YTD YTG Rev_OriginalBudget-E" xfId="6393"/>
    <cellStyle name="_IPC Summary 101702_YTD YTG Rev_Sheet1" xfId="6394"/>
    <cellStyle name="_IPC Summary 101702_YTD YTG Rev_Sheet8" xfId="6395"/>
    <cellStyle name="_IPC Summary 101702_YTD YTG Rev_vtemp" xfId="6396"/>
    <cellStyle name="_IPG" xfId="6397"/>
    <cellStyle name="_IPG 2" xfId="6398"/>
    <cellStyle name="_IPG 2_EQ US Exp" xfId="6399"/>
    <cellStyle name="_IPG 3" xfId="6400"/>
    <cellStyle name="_IPG 3_EQ US Exp" xfId="6401"/>
    <cellStyle name="_IPG_2009 Model version 21" xfId="6402"/>
    <cellStyle name="_IPG_2009 Model version 21 2" xfId="6403"/>
    <cellStyle name="_IPG_2009 Model version 21 2_EQ US Exp" xfId="6404"/>
    <cellStyle name="_IPG_2009 Model version 21 3" xfId="6405"/>
    <cellStyle name="_IPG_2009 Model version 21 3_EQ US Exp" xfId="6406"/>
    <cellStyle name="_IPG_2009 Model version 21_EQ US Exp" xfId="6407"/>
    <cellStyle name="_IPG_Allocations" xfId="6408"/>
    <cellStyle name="_IPG_contemp" xfId="6409"/>
    <cellStyle name="_IPG_Eq As P&amp;L" xfId="6410"/>
    <cellStyle name="_IPG_EQ US Exp" xfId="6411"/>
    <cellStyle name="_IPG_etemp" xfId="6412"/>
    <cellStyle name="_IPG_HFCO2011IDBV1099Exp11" xfId="6413"/>
    <cellStyle name="_IPG_IDB Consol P&amp;L" xfId="6414"/>
    <cellStyle name="_IPG_IDBCon" xfId="6415"/>
    <cellStyle name="_IPG_IDBE" xfId="6416"/>
    <cellStyle name="_IPG_IDBV" xfId="6417"/>
    <cellStyle name="_IPG_OriginalBudget" xfId="6418"/>
    <cellStyle name="_IPG_OriginalBudget-E" xfId="6419"/>
    <cellStyle name="_IPG_Sheet1" xfId="6420"/>
    <cellStyle name="_IPG_Sheet8" xfId="6421"/>
    <cellStyle name="_IPG_TW Flash by Region_09_10_08 August Actuals-LE" xfId="6422"/>
    <cellStyle name="_IPG_TW Flash by Region_09_10_08 August Phased 07 Actuals_Adj" xfId="6423"/>
    <cellStyle name="_IPG_vtemp" xfId="6424"/>
    <cellStyle name="_IPG_YTD YTG Rev" xfId="6425"/>
    <cellStyle name="_IPG_YTD YTG Rev_EQ US Exp" xfId="6426"/>
    <cellStyle name="_Jan Explanations" xfId="6427"/>
    <cellStyle name="_Jan Explanations 2" xfId="6428"/>
    <cellStyle name="_Jan Explanations 2_EQ US Exp" xfId="6429"/>
    <cellStyle name="_Jan Explanations 3" xfId="6430"/>
    <cellStyle name="_Jan Explanations 3_EQ US Exp" xfId="6431"/>
    <cellStyle name="_Jan Explanations_2009 Model version 21" xfId="6432"/>
    <cellStyle name="_Jan Explanations_2009 Model version 21 2" xfId="6433"/>
    <cellStyle name="_Jan Explanations_2009 Model version 21 2_EQ US Exp" xfId="6434"/>
    <cellStyle name="_Jan Explanations_2009 Model version 21 3" xfId="6435"/>
    <cellStyle name="_Jan Explanations_2009 Model version 21 3_EQ US Exp" xfId="6436"/>
    <cellStyle name="_Jan Explanations_2009 Model version 21_EQ US Exp" xfId="6437"/>
    <cellStyle name="_Jan Explanations_Allocations" xfId="6438"/>
    <cellStyle name="_Jan Explanations_contemp" xfId="6439"/>
    <cellStyle name="_Jan Explanations_Eq As P&amp;L" xfId="6440"/>
    <cellStyle name="_Jan Explanations_EQ US Exp" xfId="6441"/>
    <cellStyle name="_Jan Explanations_etemp" xfId="6442"/>
    <cellStyle name="_Jan Explanations_HFCO2011IDBV1099Exp11" xfId="6443"/>
    <cellStyle name="_Jan Explanations_IDB Consol P&amp;L" xfId="6444"/>
    <cellStyle name="_Jan Explanations_IDBCon" xfId="6445"/>
    <cellStyle name="_Jan Explanations_IDBE" xfId="6446"/>
    <cellStyle name="_Jan Explanations_IDBE_1" xfId="6447"/>
    <cellStyle name="_Jan Explanations_IDBV" xfId="6448"/>
    <cellStyle name="_Jan Explanations_IDBV_1" xfId="6449"/>
    <cellStyle name="_Jan Explanations_OriginalBudget" xfId="6450"/>
    <cellStyle name="_Jan Explanations_OriginalBudget-E" xfId="6451"/>
    <cellStyle name="_Jan Explanations_Sheet1" xfId="6452"/>
    <cellStyle name="_Jan Explanations_Sheet8" xfId="6453"/>
    <cellStyle name="_Jan Explanations_vtemp" xfId="6454"/>
    <cellStyle name="_Jan Explanations_YTD YTG Rev" xfId="6455"/>
    <cellStyle name="_Jan Explanations_YTD YTG Rev_Allocations" xfId="6456"/>
    <cellStyle name="_Jan Explanations_YTD YTG Rev_contemp" xfId="6457"/>
    <cellStyle name="_Jan Explanations_YTD YTG Rev_etemp" xfId="6458"/>
    <cellStyle name="_Jan Explanations_YTD YTG Rev_HFCO2011IDBV1099Exp11" xfId="6459"/>
    <cellStyle name="_Jan Explanations_YTD YTG Rev_IDB Consol P&amp;L" xfId="6460"/>
    <cellStyle name="_Jan Explanations_YTD YTG Rev_IDBCon" xfId="6461"/>
    <cellStyle name="_Jan Explanations_YTD YTG Rev_IDBE" xfId="6462"/>
    <cellStyle name="_Jan Explanations_YTD YTG Rev_IDBE_1" xfId="6463"/>
    <cellStyle name="_Jan Explanations_YTD YTG Rev_IDBV" xfId="6464"/>
    <cellStyle name="_Jan Explanations_YTD YTG Rev_IDBV_1" xfId="6465"/>
    <cellStyle name="_Jan Explanations_YTD YTG Rev_OriginalBudget" xfId="6466"/>
    <cellStyle name="_Jan Explanations_YTD YTG Rev_OriginalBudget-E" xfId="6467"/>
    <cellStyle name="_Jan Explanations_YTD YTG Rev_Sheet1" xfId="6468"/>
    <cellStyle name="_Jan Explanations_YTD YTG Rev_Sheet8" xfId="6469"/>
    <cellStyle name="_Jan Explanations_YTD YTG Rev_vtemp" xfId="6470"/>
    <cellStyle name="_Market Share-Jan" xfId="6471"/>
    <cellStyle name="_Market Share-Jan 2" xfId="6472"/>
    <cellStyle name="_Market Share-Jan 2_EQ US Exp" xfId="6473"/>
    <cellStyle name="_Market Share-Jan 3" xfId="6474"/>
    <cellStyle name="_Market Share-Jan 3_EQ US Exp" xfId="6475"/>
    <cellStyle name="_Market Share-Jan_2009 Model version 21" xfId="6476"/>
    <cellStyle name="_Market Share-Jan_2009 Model version 21 2" xfId="6477"/>
    <cellStyle name="_Market Share-Jan_2009 Model version 21 2_EQ US Exp" xfId="6478"/>
    <cellStyle name="_Market Share-Jan_2009 Model version 21 3" xfId="6479"/>
    <cellStyle name="_Market Share-Jan_2009 Model version 21 3_EQ US Exp" xfId="6480"/>
    <cellStyle name="_Market Share-Jan_2009 Model version 21_EQ US Exp" xfId="6481"/>
    <cellStyle name="_Market Share-Jan_Allocations" xfId="6482"/>
    <cellStyle name="_Market Share-Jan_contemp" xfId="6483"/>
    <cellStyle name="_Market Share-Jan_Eq As P&amp;L" xfId="6484"/>
    <cellStyle name="_Market Share-Jan_EQ US Exp" xfId="6485"/>
    <cellStyle name="_Market Share-Jan_etemp" xfId="6486"/>
    <cellStyle name="_Market Share-Jan_HFCO2011IDBV1099Exp11" xfId="6487"/>
    <cellStyle name="_Market Share-Jan_IDB Consol P&amp;L" xfId="6488"/>
    <cellStyle name="_Market Share-Jan_IDBCon" xfId="6489"/>
    <cellStyle name="_Market Share-Jan_IDBE" xfId="6490"/>
    <cellStyle name="_Market Share-Jan_IDBE_1" xfId="6491"/>
    <cellStyle name="_Market Share-Jan_IDBV" xfId="6492"/>
    <cellStyle name="_Market Share-Jan_IDBV_1" xfId="6493"/>
    <cellStyle name="_Market Share-Jan_OriginalBudget" xfId="6494"/>
    <cellStyle name="_Market Share-Jan_OriginalBudget-E" xfId="6495"/>
    <cellStyle name="_Market Share-Jan_Sheet1" xfId="6496"/>
    <cellStyle name="_Market Share-Jan_Sheet8" xfId="6497"/>
    <cellStyle name="_Market Share-Jan_vtemp" xfId="6498"/>
    <cellStyle name="_Market Share-Jan_YTD YTG Rev" xfId="6499"/>
    <cellStyle name="_Market Share-Jan_YTD YTG Rev_Allocations" xfId="6500"/>
    <cellStyle name="_Market Share-Jan_YTD YTG Rev_contemp" xfId="6501"/>
    <cellStyle name="_Market Share-Jan_YTD YTG Rev_etemp" xfId="6502"/>
    <cellStyle name="_Market Share-Jan_YTD YTG Rev_HFCO2011IDBV1099Exp11" xfId="6503"/>
    <cellStyle name="_Market Share-Jan_YTD YTG Rev_IDB Consol P&amp;L" xfId="6504"/>
    <cellStyle name="_Market Share-Jan_YTD YTG Rev_IDBCon" xfId="6505"/>
    <cellStyle name="_Market Share-Jan_YTD YTG Rev_IDBE" xfId="6506"/>
    <cellStyle name="_Market Share-Jan_YTD YTG Rev_IDBE_1" xfId="6507"/>
    <cellStyle name="_Market Share-Jan_YTD YTG Rev_IDBV" xfId="6508"/>
    <cellStyle name="_Market Share-Jan_YTD YTG Rev_IDBV_1" xfId="6509"/>
    <cellStyle name="_Market Share-Jan_YTD YTG Rev_OriginalBudget" xfId="6510"/>
    <cellStyle name="_Market Share-Jan_YTD YTG Rev_OriginalBudget-E" xfId="6511"/>
    <cellStyle name="_Market Share-Jan_YTD YTG Rev_Sheet1" xfId="6512"/>
    <cellStyle name="_Market Share-Jan_YTD YTG Rev_Sheet8" xfId="6513"/>
    <cellStyle name="_Market Share-Jan_YTD YTG Rev_vtemp" xfId="6514"/>
    <cellStyle name="_MLIM-Q2Review.xls Chart 2" xfId="6515"/>
    <cellStyle name="_MLIM-Q2Review.xls Chart 2 2" xfId="6516"/>
    <cellStyle name="_MLIM-Q2Review.xls Chart 2 2_EQ US Exp" xfId="6517"/>
    <cellStyle name="_MLIM-Q2Review.xls Chart 2 3" xfId="6518"/>
    <cellStyle name="_MLIM-Q2Review.xls Chart 2 3_EQ US Exp" xfId="6519"/>
    <cellStyle name="_MLIM-Q2Review.xls Chart 2_2009 Model version 21" xfId="6520"/>
    <cellStyle name="_MLIM-Q2Review.xls Chart 2_2009 Model version 21 2" xfId="6521"/>
    <cellStyle name="_MLIM-Q2Review.xls Chart 2_2009 Model version 21 2_EQ US Exp" xfId="6522"/>
    <cellStyle name="_MLIM-Q2Review.xls Chart 2_2009 Model version 21 3" xfId="6523"/>
    <cellStyle name="_MLIM-Q2Review.xls Chart 2_2009 Model version 21 3_EQ US Exp" xfId="6524"/>
    <cellStyle name="_MLIM-Q2Review.xls Chart 2_2009 Model version 21_EQ US Exp" xfId="6525"/>
    <cellStyle name="_MLIM-Q2Review.xls Chart 2_Allocations" xfId="6526"/>
    <cellStyle name="_MLIM-Q2Review.xls Chart 2_contemp" xfId="6527"/>
    <cellStyle name="_MLIM-Q2Review.xls Chart 2_Eq As P&amp;L" xfId="6528"/>
    <cellStyle name="_MLIM-Q2Review.xls Chart 2_EQ US Exp" xfId="6529"/>
    <cellStyle name="_MLIM-Q2Review.xls Chart 2_etemp" xfId="6530"/>
    <cellStyle name="_MLIM-Q2Review.xls Chart 2_HFCO2011IDBV1099Exp11" xfId="6531"/>
    <cellStyle name="_MLIM-Q2Review.xls Chart 2_IDB Consol P&amp;L" xfId="6532"/>
    <cellStyle name="_MLIM-Q2Review.xls Chart 2_IDBCon" xfId="6533"/>
    <cellStyle name="_MLIM-Q2Review.xls Chart 2_IDBE" xfId="6534"/>
    <cellStyle name="_MLIM-Q2Review.xls Chart 2_IDBE_1" xfId="6535"/>
    <cellStyle name="_MLIM-Q2Review.xls Chart 2_IDBV" xfId="6536"/>
    <cellStyle name="_MLIM-Q2Review.xls Chart 2_IDBV_1" xfId="6537"/>
    <cellStyle name="_MLIM-Q2Review.xls Chart 2_OriginalBudget" xfId="6538"/>
    <cellStyle name="_MLIM-Q2Review.xls Chart 2_OriginalBudget-E" xfId="6539"/>
    <cellStyle name="_MLIM-Q2Review.xls Chart 2_Sheet1" xfId="6540"/>
    <cellStyle name="_MLIM-Q2Review.xls Chart 2_Sheet8" xfId="6541"/>
    <cellStyle name="_MLIM-Q2Review.xls Chart 2_vtemp" xfId="6542"/>
    <cellStyle name="_MLIM-Q2Review.xls Chart 2_YTD YTG Rev" xfId="6543"/>
    <cellStyle name="_MLIM-Q2Review.xls Chart 2_YTD YTG Rev_Allocations" xfId="6544"/>
    <cellStyle name="_MLIM-Q2Review.xls Chart 2_YTD YTG Rev_contemp" xfId="6545"/>
    <cellStyle name="_MLIM-Q2Review.xls Chart 2_YTD YTG Rev_etemp" xfId="6546"/>
    <cellStyle name="_MLIM-Q2Review.xls Chart 2_YTD YTG Rev_HFCO2011IDBV1099Exp11" xfId="6547"/>
    <cellStyle name="_MLIM-Q2Review.xls Chart 2_YTD YTG Rev_IDB Consol P&amp;L" xfId="6548"/>
    <cellStyle name="_MLIM-Q2Review.xls Chart 2_YTD YTG Rev_IDBCon" xfId="6549"/>
    <cellStyle name="_MLIM-Q2Review.xls Chart 2_YTD YTG Rev_IDBE" xfId="6550"/>
    <cellStyle name="_MLIM-Q2Review.xls Chart 2_YTD YTG Rev_IDBE_1" xfId="6551"/>
    <cellStyle name="_MLIM-Q2Review.xls Chart 2_YTD YTG Rev_IDBV" xfId="6552"/>
    <cellStyle name="_MLIM-Q2Review.xls Chart 2_YTD YTG Rev_IDBV_1" xfId="6553"/>
    <cellStyle name="_MLIM-Q2Review.xls Chart 2_YTD YTG Rev_OriginalBudget" xfId="6554"/>
    <cellStyle name="_MLIM-Q2Review.xls Chart 2_YTD YTG Rev_OriginalBudget-E" xfId="6555"/>
    <cellStyle name="_MLIM-Q2Review.xls Chart 2_YTD YTG Rev_Sheet1" xfId="6556"/>
    <cellStyle name="_MLIM-Q2Review.xls Chart 2_YTD YTG Rev_Sheet8" xfId="6557"/>
    <cellStyle name="_MLIM-Q2Review.xls Chart 2_YTD YTG Rev_vtemp" xfId="6558"/>
    <cellStyle name="_Multiple" xfId="6559"/>
    <cellStyle name="_Multiple 2" xfId="6560"/>
    <cellStyle name="_Multiple 3" xfId="6561"/>
    <cellStyle name="_Multiple_Allocations" xfId="6562"/>
    <cellStyle name="_Multiple_Analyst View" xfId="6563"/>
    <cellStyle name="_Multiple_Analyst View 2" xfId="6564"/>
    <cellStyle name="_Multiple_Analyst View 3" xfId="6565"/>
    <cellStyle name="_Multiple_contemp" xfId="6566"/>
    <cellStyle name="_Multiple_Eq As P&amp;L" xfId="6567"/>
    <cellStyle name="_Multiple_etemp" xfId="6568"/>
    <cellStyle name="_Multiple_HFCO2011IDBV1099Exp11" xfId="6569"/>
    <cellStyle name="_Multiple_IDB Consol P&amp;L" xfId="6570"/>
    <cellStyle name="_Multiple_IDBCon" xfId="6571"/>
    <cellStyle name="_Multiple_IDBE" xfId="6572"/>
    <cellStyle name="_Multiple_IDBV" xfId="6573"/>
    <cellStyle name="_Multiple_OriginalBudget" xfId="6574"/>
    <cellStyle name="_Multiple_OriginalBudget-E" xfId="6575"/>
    <cellStyle name="_Multiple_Project Fusion Model 08.09.06" xfId="6576"/>
    <cellStyle name="_Multiple_Project Fusion Model 08.09.06 2" xfId="6577"/>
    <cellStyle name="_Multiple_Project Fusion Model 08.09.06 3" xfId="6578"/>
    <cellStyle name="_Multiple_Project Fusion Model 08.09.06_Allocations" xfId="6579"/>
    <cellStyle name="_Multiple_Project Fusion Model 08.09.06_contemp" xfId="6580"/>
    <cellStyle name="_Multiple_Project Fusion Model 08.09.06_Eq As P&amp;L" xfId="6581"/>
    <cellStyle name="_Multiple_Project Fusion Model 08.09.06_etemp" xfId="6582"/>
    <cellStyle name="_Multiple_Project Fusion Model 08.09.06_HFCO2011IDBV1099Exp11" xfId="6583"/>
    <cellStyle name="_Multiple_Project Fusion Model 08.09.06_IDB Consol P&amp;L" xfId="6584"/>
    <cellStyle name="_Multiple_Project Fusion Model 08.09.06_IDBCon" xfId="6585"/>
    <cellStyle name="_Multiple_Project Fusion Model 08.09.06_IDBE" xfId="6586"/>
    <cellStyle name="_Multiple_Project Fusion Model 08.09.06_IDBV" xfId="6587"/>
    <cellStyle name="_Multiple_Project Fusion Model 08.09.06_OriginalBudget" xfId="6588"/>
    <cellStyle name="_Multiple_Project Fusion Model 08.09.06_OriginalBudget-E" xfId="6589"/>
    <cellStyle name="_Multiple_Project Fusion Model 08.09.06_Project Fusion Model v51" xfId="6590"/>
    <cellStyle name="_Multiple_Project Fusion Model 08.09.06_Project Fusion Model v51 2" xfId="6591"/>
    <cellStyle name="_Multiple_Project Fusion Model 08.09.06_Project Fusion Model v51 3" xfId="6592"/>
    <cellStyle name="_Multiple_Project Fusion Model 08.09.06_Sheet1" xfId="6593"/>
    <cellStyle name="_Multiple_Project Fusion Model 08.09.06_Sheet8" xfId="6594"/>
    <cellStyle name="_Multiple_Project Fusion Model 08.09.06_vtemp" xfId="6595"/>
    <cellStyle name="_Multiple_Project Fusion Model 08.09.06_YTD YTG Rev" xfId="6596"/>
    <cellStyle name="_Multiple_Project Fusion Model v48" xfId="6597"/>
    <cellStyle name="_Multiple_Project Fusion Model v48 2" xfId="6598"/>
    <cellStyle name="_Multiple_Project Fusion Model v48 3" xfId="6599"/>
    <cellStyle name="_Multiple_Project Fusion Model v48_1" xfId="6600"/>
    <cellStyle name="_Multiple_Project Fusion Model v48_1 2" xfId="6601"/>
    <cellStyle name="_Multiple_Project Fusion Model v48_1 3" xfId="6602"/>
    <cellStyle name="_Multiple_Project Fusion Model v51" xfId="6603"/>
    <cellStyle name="_Multiple_Project Fusion Model v51 2" xfId="6604"/>
    <cellStyle name="_Multiple_Project Fusion Model v51 3" xfId="6605"/>
    <cellStyle name="_Multiple_Revenue Model v2" xfId="6606"/>
    <cellStyle name="_Multiple_Revenue Model v2 2" xfId="6607"/>
    <cellStyle name="_Multiple_Revenue Model v2 3" xfId="6608"/>
    <cellStyle name="_Multiple_Review" xfId="6609"/>
    <cellStyle name="_Multiple_Sheet1" xfId="6610"/>
    <cellStyle name="_Multiple_Sheet8" xfId="6611"/>
    <cellStyle name="_Multiple_Standalone vs Mgmt" xfId="6612"/>
    <cellStyle name="_Multiple_vtemp" xfId="6613"/>
    <cellStyle name="_Multiple_YTD YTG Rev" xfId="6614"/>
    <cellStyle name="_MultipleSpace" xfId="6615"/>
    <cellStyle name="_MultipleSpace 2" xfId="6616"/>
    <cellStyle name="_MultipleSpace 3" xfId="6617"/>
    <cellStyle name="_MultipleSpace_Allocations" xfId="6618"/>
    <cellStyle name="_MultipleSpace_Analyst View" xfId="6619"/>
    <cellStyle name="_MultipleSpace_Analyst View 2" xfId="6620"/>
    <cellStyle name="_MultipleSpace_Analyst View 3" xfId="6621"/>
    <cellStyle name="_MultipleSpace_Analyst View_ARCs &amp; DPPs (2)" xfId="6622"/>
    <cellStyle name="_MultipleSpace_Analyst View_ARCs &amp; DPPs (2) 2" xfId="6623"/>
    <cellStyle name="_MultipleSpace_Analyst View_ARCs &amp; DPPs (2) 3" xfId="6624"/>
    <cellStyle name="_MultipleSpace_Analyst View_AVP" xfId="6625"/>
    <cellStyle name="_MultipleSpace_Analyst View_AVP 2" xfId="6626"/>
    <cellStyle name="_MultipleSpace_Analyst View_AVP 3" xfId="6627"/>
    <cellStyle name="_MultipleSpace_contemp" xfId="6628"/>
    <cellStyle name="_MultipleSpace_Eq As P&amp;L" xfId="6629"/>
    <cellStyle name="_MultipleSpace_etemp" xfId="6630"/>
    <cellStyle name="_MultipleSpace_HFCO2011IDBV1099Exp11" xfId="6631"/>
    <cellStyle name="_MultipleSpace_IDB Consol P&amp;L" xfId="6632"/>
    <cellStyle name="_MultipleSpace_IDBCon" xfId="6633"/>
    <cellStyle name="_MultipleSpace_IDBE" xfId="6634"/>
    <cellStyle name="_MultipleSpace_IDBV" xfId="6635"/>
    <cellStyle name="_MultipleSpace_OriginalBudget" xfId="6636"/>
    <cellStyle name="_MultipleSpace_OriginalBudget-E" xfId="6637"/>
    <cellStyle name="_MultipleSpace_Project Fusion Model 08.09.06" xfId="6638"/>
    <cellStyle name="_MultipleSpace_Project Fusion Model 08.09.06 2" xfId="6639"/>
    <cellStyle name="_MultipleSpace_Project Fusion Model 08.09.06 3" xfId="6640"/>
    <cellStyle name="_MultipleSpace_Project Fusion Model v48" xfId="6641"/>
    <cellStyle name="_MultipleSpace_Project Fusion Model v48 2" xfId="6642"/>
    <cellStyle name="_MultipleSpace_Project Fusion Model v48 3" xfId="6643"/>
    <cellStyle name="_MultipleSpace_Project Fusion Model v48_1" xfId="6644"/>
    <cellStyle name="_MultipleSpace_Project Fusion Model v48_1 2" xfId="6645"/>
    <cellStyle name="_MultipleSpace_Project Fusion Model v48_1 3" xfId="6646"/>
    <cellStyle name="_MultipleSpace_Project Fusion Model v48_1_ARCs &amp; DPPs (2)" xfId="6647"/>
    <cellStyle name="_MultipleSpace_Project Fusion Model v48_1_ARCs &amp; DPPs (2) 2" xfId="6648"/>
    <cellStyle name="_MultipleSpace_Project Fusion Model v48_1_ARCs &amp; DPPs (2) 3" xfId="6649"/>
    <cellStyle name="_MultipleSpace_Project Fusion Model v48_1_AVP" xfId="6650"/>
    <cellStyle name="_MultipleSpace_Project Fusion Model v48_1_AVP 2" xfId="6651"/>
    <cellStyle name="_MultipleSpace_Project Fusion Model v48_1_AVP 3" xfId="6652"/>
    <cellStyle name="_MultipleSpace_Project Fusion Model v51" xfId="6653"/>
    <cellStyle name="_MultipleSpace_Project Fusion Model v51 2" xfId="6654"/>
    <cellStyle name="_MultipleSpace_Project Fusion Model v51 3" xfId="6655"/>
    <cellStyle name="_MultipleSpace_Project Fusion Model v51_ARCs &amp; DPPs (2)" xfId="6656"/>
    <cellStyle name="_MultipleSpace_Project Fusion Model v51_ARCs &amp; DPPs (2) 2" xfId="6657"/>
    <cellStyle name="_MultipleSpace_Project Fusion Model v51_ARCs &amp; DPPs (2) 3" xfId="6658"/>
    <cellStyle name="_MultipleSpace_Project Fusion Model v51_AVP" xfId="6659"/>
    <cellStyle name="_MultipleSpace_Project Fusion Model v51_AVP 2" xfId="6660"/>
    <cellStyle name="_MultipleSpace_Project Fusion Model v51_AVP 3" xfId="6661"/>
    <cellStyle name="_MultipleSpace_Revenue Model v2" xfId="6662"/>
    <cellStyle name="_MultipleSpace_Revenue Model v2 2" xfId="6663"/>
    <cellStyle name="_MultipleSpace_Revenue Model v2 3" xfId="6664"/>
    <cellStyle name="_MultipleSpace_Revenue Model v2_ARCs &amp; DPPs (2)" xfId="6665"/>
    <cellStyle name="_MultipleSpace_Revenue Model v2_ARCs &amp; DPPs (2) 2" xfId="6666"/>
    <cellStyle name="_MultipleSpace_Revenue Model v2_ARCs &amp; DPPs (2) 3" xfId="6667"/>
    <cellStyle name="_MultipleSpace_Revenue Model v2_AVP" xfId="6668"/>
    <cellStyle name="_MultipleSpace_Revenue Model v2_AVP 2" xfId="6669"/>
    <cellStyle name="_MultipleSpace_Revenue Model v2_AVP 3" xfId="6670"/>
    <cellStyle name="_MultipleSpace_Review" xfId="6671"/>
    <cellStyle name="_MultipleSpace_Sheet1" xfId="6672"/>
    <cellStyle name="_MultipleSpace_Sheet8" xfId="6673"/>
    <cellStyle name="_MultipleSpace_Standalone vs Mgmt" xfId="6674"/>
    <cellStyle name="_MultipleSpace_vtemp" xfId="6675"/>
    <cellStyle name="_MultipleSpace_YTD YTG Rev" xfId="6676"/>
    <cellStyle name="_MYSR Slides V2 4.10.06" xfId="6677"/>
    <cellStyle name="_MYSR Slides V2 4.10.06 2" xfId="6678"/>
    <cellStyle name="_MYSR Slides V2 4.10.06 2_EQ US Exp" xfId="6679"/>
    <cellStyle name="_MYSR Slides V2 4.10.06 3" xfId="6680"/>
    <cellStyle name="_MYSR Slides V2 4.10.06 3_EQ US Exp" xfId="6681"/>
    <cellStyle name="_MYSR Slides V2 4.10.06_2009 Model version 21" xfId="6682"/>
    <cellStyle name="_MYSR Slides V2 4.10.06_2009 Model version 21 2" xfId="6683"/>
    <cellStyle name="_MYSR Slides V2 4.10.06_2009 Model version 21 2_EQ US Exp" xfId="6684"/>
    <cellStyle name="_MYSR Slides V2 4.10.06_2009 Model version 21 3" xfId="6685"/>
    <cellStyle name="_MYSR Slides V2 4.10.06_2009 Model version 21 3_EQ US Exp" xfId="6686"/>
    <cellStyle name="_MYSR Slides V2 4.10.06_2009 Model version 21_EQ US Exp" xfId="6687"/>
    <cellStyle name="_MYSR Slides V2 4.10.06_EQ US Exp" xfId="6688"/>
    <cellStyle name="_NicorLBOmodel_LBOv5" xfId="6689"/>
    <cellStyle name="_NicorLBOmodel_LBOv5 2" xfId="6690"/>
    <cellStyle name="_NicorLBOmodel_LBOv5 2_EQ US Exp" xfId="6691"/>
    <cellStyle name="_NicorLBOmodel_LBOv5 3" xfId="6692"/>
    <cellStyle name="_NicorLBOmodel_LBOv5 3_EQ US Exp" xfId="6693"/>
    <cellStyle name="_NicorLBOmodel_LBOv5_2009 Model version 21" xfId="6694"/>
    <cellStyle name="_NicorLBOmodel_LBOv5_2009 Model version 21 2" xfId="6695"/>
    <cellStyle name="_NicorLBOmodel_LBOv5_2009 Model version 21 2_EQ US Exp" xfId="6696"/>
    <cellStyle name="_NicorLBOmodel_LBOv5_2009 Model version 21 3" xfId="6697"/>
    <cellStyle name="_NicorLBOmodel_LBOv5_2009 Model version 21 3_EQ US Exp" xfId="6698"/>
    <cellStyle name="_NicorLBOmodel_LBOv5_2009 Model version 21_EQ US Exp" xfId="6699"/>
    <cellStyle name="_NicorLBOmodel_LBOv5_Eq As P&amp;L" xfId="6700"/>
    <cellStyle name="_NicorLBOmodel_LBOv5_EQ US Exp" xfId="6701"/>
    <cellStyle name="_Notes pages" xfId="6702"/>
    <cellStyle name="_Notes pages 2" xfId="6703"/>
    <cellStyle name="_Notes pages 2_EQ US Exp" xfId="6704"/>
    <cellStyle name="_Notes pages 3" xfId="6705"/>
    <cellStyle name="_Notes pages 3_EQ US Exp" xfId="6706"/>
    <cellStyle name="_Notes pages_2009 Model version 21" xfId="6707"/>
    <cellStyle name="_Notes pages_2009 Model version 21 2" xfId="6708"/>
    <cellStyle name="_Notes pages_2009 Model version 21 2_EQ US Exp" xfId="6709"/>
    <cellStyle name="_Notes pages_2009 Model version 21 3" xfId="6710"/>
    <cellStyle name="_Notes pages_2009 Model version 21 3_EQ US Exp" xfId="6711"/>
    <cellStyle name="_Notes pages_2009 Model version 21_EQ US Exp" xfId="6712"/>
    <cellStyle name="_Notes pages_Allocations" xfId="6713"/>
    <cellStyle name="_Notes pages_contemp" xfId="6714"/>
    <cellStyle name="_Notes pages_Eq As P&amp;L" xfId="6715"/>
    <cellStyle name="_Notes pages_EQ US Exp" xfId="6716"/>
    <cellStyle name="_Notes pages_etemp" xfId="6717"/>
    <cellStyle name="_Notes pages_HFCO2011IDBV1099Exp11" xfId="6718"/>
    <cellStyle name="_Notes pages_IDB Consol P&amp;L" xfId="6719"/>
    <cellStyle name="_Notes pages_IDBCon" xfId="6720"/>
    <cellStyle name="_Notes pages_IDBE" xfId="6721"/>
    <cellStyle name="_Notes pages_IDBE_1" xfId="6722"/>
    <cellStyle name="_Notes pages_IDBV" xfId="6723"/>
    <cellStyle name="_Notes pages_IDBV_1" xfId="6724"/>
    <cellStyle name="_Notes pages_OriginalBudget" xfId="6725"/>
    <cellStyle name="_Notes pages_OriginalBudget-E" xfId="6726"/>
    <cellStyle name="_Notes pages_Sheet1" xfId="6727"/>
    <cellStyle name="_Notes pages_Sheet8" xfId="6728"/>
    <cellStyle name="_Notes pages_vtemp" xfId="6729"/>
    <cellStyle name="_Notes pages_YTD YTG Rev" xfId="6730"/>
    <cellStyle name="_Notes pages_YTD YTG Rev_Allocations" xfId="6731"/>
    <cellStyle name="_Notes pages_YTD YTG Rev_contemp" xfId="6732"/>
    <cellStyle name="_Notes pages_YTD YTG Rev_etemp" xfId="6733"/>
    <cellStyle name="_Notes pages_YTD YTG Rev_HFCO2011IDBV1099Exp11" xfId="6734"/>
    <cellStyle name="_Notes pages_YTD YTG Rev_IDB Consol P&amp;L" xfId="6735"/>
    <cellStyle name="_Notes pages_YTD YTG Rev_IDBCon" xfId="6736"/>
    <cellStyle name="_Notes pages_YTD YTG Rev_IDBE" xfId="6737"/>
    <cellStyle name="_Notes pages_YTD YTG Rev_IDBE_1" xfId="6738"/>
    <cellStyle name="_Notes pages_YTD YTG Rev_IDBV" xfId="6739"/>
    <cellStyle name="_Notes pages_YTD YTG Rev_IDBV_1" xfId="6740"/>
    <cellStyle name="_Notes pages_YTD YTG Rev_OriginalBudget" xfId="6741"/>
    <cellStyle name="_Notes pages_YTD YTG Rev_OriginalBudget-E" xfId="6742"/>
    <cellStyle name="_Notes pages_YTD YTG Rev_Sheet1" xfId="6743"/>
    <cellStyle name="_Notes pages_YTD YTG Rev_Sheet8" xfId="6744"/>
    <cellStyle name="_Notes pages_YTD YTG Rev_vtemp" xfId="6745"/>
    <cellStyle name="-_OriginalBudget" xfId="6746"/>
    <cellStyle name="-_OriginalBudget-E" xfId="6747"/>
    <cellStyle name="_Pole Positioning Page 1002" xfId="6748"/>
    <cellStyle name="_Pole Positioning Page 1002 2" xfId="6749"/>
    <cellStyle name="_Pole Positioning Page 1002 2_EQ US Exp" xfId="6750"/>
    <cellStyle name="_Pole Positioning Page 1002 3" xfId="6751"/>
    <cellStyle name="_Pole Positioning Page 1002 3_EQ US Exp" xfId="6752"/>
    <cellStyle name="_Pole Positioning Page 1002_2009 Model version 21" xfId="6753"/>
    <cellStyle name="_Pole Positioning Page 1002_2009 Model version 21 2" xfId="6754"/>
    <cellStyle name="_Pole Positioning Page 1002_2009 Model version 21 2_EQ US Exp" xfId="6755"/>
    <cellStyle name="_Pole Positioning Page 1002_2009 Model version 21 3" xfId="6756"/>
    <cellStyle name="_Pole Positioning Page 1002_2009 Model version 21 3_EQ US Exp" xfId="6757"/>
    <cellStyle name="_Pole Positioning Page 1002_2009 Model version 21_EQ US Exp" xfId="6758"/>
    <cellStyle name="_Pole Positioning Page 1002_Allocations" xfId="6759"/>
    <cellStyle name="_Pole Positioning Page 1002_contemp" xfId="6760"/>
    <cellStyle name="_Pole Positioning Page 1002_Eq As P&amp;L" xfId="6761"/>
    <cellStyle name="_Pole Positioning Page 1002_EQ US Exp" xfId="6762"/>
    <cellStyle name="_Pole Positioning Page 1002_etemp" xfId="6763"/>
    <cellStyle name="_Pole Positioning Page 1002_HFCO2011IDBV1099Exp11" xfId="6764"/>
    <cellStyle name="_Pole Positioning Page 1002_IDB Consol P&amp;L" xfId="6765"/>
    <cellStyle name="_Pole Positioning Page 1002_IDBCon" xfId="6766"/>
    <cellStyle name="_Pole Positioning Page 1002_IDBE" xfId="6767"/>
    <cellStyle name="_Pole Positioning Page 1002_IDBE_1" xfId="6768"/>
    <cellStyle name="_Pole Positioning Page 1002_IDBV" xfId="6769"/>
    <cellStyle name="_Pole Positioning Page 1002_IDBV_1" xfId="6770"/>
    <cellStyle name="_Pole Positioning Page 1002_OriginalBudget" xfId="6771"/>
    <cellStyle name="_Pole Positioning Page 1002_OriginalBudget-E" xfId="6772"/>
    <cellStyle name="_Pole Positioning Page 1002_Sheet1" xfId="6773"/>
    <cellStyle name="_Pole Positioning Page 1002_Sheet8" xfId="6774"/>
    <cellStyle name="_Pole Positioning Page 1002_vtemp" xfId="6775"/>
    <cellStyle name="_Pole Positioning Page 1002_YTD YTG Rev" xfId="6776"/>
    <cellStyle name="_Pole Positioning Page 1002_YTD YTG Rev_Allocations" xfId="6777"/>
    <cellStyle name="_Pole Positioning Page 1002_YTD YTG Rev_contemp" xfId="6778"/>
    <cellStyle name="_Pole Positioning Page 1002_YTD YTG Rev_etemp" xfId="6779"/>
    <cellStyle name="_Pole Positioning Page 1002_YTD YTG Rev_HFCO2011IDBV1099Exp11" xfId="6780"/>
    <cellStyle name="_Pole Positioning Page 1002_YTD YTG Rev_IDB Consol P&amp;L" xfId="6781"/>
    <cellStyle name="_Pole Positioning Page 1002_YTD YTG Rev_IDBCon" xfId="6782"/>
    <cellStyle name="_Pole Positioning Page 1002_YTD YTG Rev_IDBE" xfId="6783"/>
    <cellStyle name="_Pole Positioning Page 1002_YTD YTG Rev_IDBE_1" xfId="6784"/>
    <cellStyle name="_Pole Positioning Page 1002_YTD YTG Rev_IDBV" xfId="6785"/>
    <cellStyle name="_Pole Positioning Page 1002_YTD YTG Rev_IDBV_1" xfId="6786"/>
    <cellStyle name="_Pole Positioning Page 1002_YTD YTG Rev_OriginalBudget" xfId="6787"/>
    <cellStyle name="_Pole Positioning Page 1002_YTD YTG Rev_OriginalBudget-E" xfId="6788"/>
    <cellStyle name="_Pole Positioning Page 1002_YTD YTG Rev_Sheet1" xfId="6789"/>
    <cellStyle name="_Pole Positioning Page 1002_YTD YTG Rev_Sheet8" xfId="6790"/>
    <cellStyle name="_Pole Positioning Page 1002_YTD YTG Rev_vtemp" xfId="6791"/>
    <cellStyle name="_PotlatchLBO 06_20_03 v2" xfId="6792"/>
    <cellStyle name="_PotlatchLBO 06_20_03 v2 2" xfId="6793"/>
    <cellStyle name="_PotlatchLBO 06_20_03 v2 2_EQ US Exp" xfId="6794"/>
    <cellStyle name="_PotlatchLBO 06_20_03 v2 3" xfId="6795"/>
    <cellStyle name="_PotlatchLBO 06_20_03 v2 3_EQ US Exp" xfId="6796"/>
    <cellStyle name="_PotlatchLBO 06_20_03 v2_2009 Model version 21" xfId="6797"/>
    <cellStyle name="_PotlatchLBO 06_20_03 v2_2009 Model version 21 2" xfId="6798"/>
    <cellStyle name="_PotlatchLBO 06_20_03 v2_2009 Model version 21 2_EQ US Exp" xfId="6799"/>
    <cellStyle name="_PotlatchLBO 06_20_03 v2_2009 Model version 21 3" xfId="6800"/>
    <cellStyle name="_PotlatchLBO 06_20_03 v2_2009 Model version 21 3_EQ US Exp" xfId="6801"/>
    <cellStyle name="_PotlatchLBO 06_20_03 v2_2009 Model version 21_EQ US Exp" xfId="6802"/>
    <cellStyle name="_PotlatchLBO 06_20_03 v2_Allocations" xfId="6803"/>
    <cellStyle name="_PotlatchLBO 06_20_03 v2_contemp" xfId="6804"/>
    <cellStyle name="_PotlatchLBO 06_20_03 v2_Eq As P&amp;L" xfId="6805"/>
    <cellStyle name="_PotlatchLBO 06_20_03 v2_EQ US Exp" xfId="6806"/>
    <cellStyle name="_PotlatchLBO 06_20_03 v2_etemp" xfId="6807"/>
    <cellStyle name="_PotlatchLBO 06_20_03 v2_HFCO2011IDBV1099Exp11" xfId="6808"/>
    <cellStyle name="_PotlatchLBO 06_20_03 v2_IDB Consol P&amp;L" xfId="6809"/>
    <cellStyle name="_PotlatchLBO 06_20_03 v2_IDBCon" xfId="6810"/>
    <cellStyle name="_PotlatchLBO 06_20_03 v2_IDBE" xfId="6811"/>
    <cellStyle name="_PotlatchLBO 06_20_03 v2_IDBE_1" xfId="6812"/>
    <cellStyle name="_PotlatchLBO 06_20_03 v2_IDBV" xfId="6813"/>
    <cellStyle name="_PotlatchLBO 06_20_03 v2_IDBV_1" xfId="6814"/>
    <cellStyle name="_PotlatchLBO 06_20_03 v2_OriginalBudget" xfId="6815"/>
    <cellStyle name="_PotlatchLBO 06_20_03 v2_OriginalBudget-E" xfId="6816"/>
    <cellStyle name="_PotlatchLBO 06_20_03 v2_Sheet1" xfId="6817"/>
    <cellStyle name="_PotlatchLBO 06_20_03 v2_Sheet8" xfId="6818"/>
    <cellStyle name="_PotlatchLBO 06_20_03 v2_vtemp" xfId="6819"/>
    <cellStyle name="_PotlatchLBO 06_20_03 v2_YTD YTG Rev" xfId="6820"/>
    <cellStyle name="_PotlatchLBO 06_20_03 v2_YTD YTG Rev_Allocations" xfId="6821"/>
    <cellStyle name="_PotlatchLBO 06_20_03 v2_YTD YTG Rev_contemp" xfId="6822"/>
    <cellStyle name="_PotlatchLBO 06_20_03 v2_YTD YTG Rev_etemp" xfId="6823"/>
    <cellStyle name="_PotlatchLBO 06_20_03 v2_YTD YTG Rev_HFCO2011IDBV1099Exp11" xfId="6824"/>
    <cellStyle name="_PotlatchLBO 06_20_03 v2_YTD YTG Rev_IDB Consol P&amp;L" xfId="6825"/>
    <cellStyle name="_PotlatchLBO 06_20_03 v2_YTD YTG Rev_IDBCon" xfId="6826"/>
    <cellStyle name="_PotlatchLBO 06_20_03 v2_YTD YTG Rev_IDBE" xfId="6827"/>
    <cellStyle name="_PotlatchLBO 06_20_03 v2_YTD YTG Rev_IDBE_1" xfId="6828"/>
    <cellStyle name="_PotlatchLBO 06_20_03 v2_YTD YTG Rev_IDBV" xfId="6829"/>
    <cellStyle name="_PotlatchLBO 06_20_03 v2_YTD YTG Rev_IDBV_1" xfId="6830"/>
    <cellStyle name="_PotlatchLBO 06_20_03 v2_YTD YTG Rev_OriginalBudget" xfId="6831"/>
    <cellStyle name="_PotlatchLBO 06_20_03 v2_YTD YTG Rev_OriginalBudget-E" xfId="6832"/>
    <cellStyle name="_PotlatchLBO 06_20_03 v2_YTD YTG Rev_Sheet1" xfId="6833"/>
    <cellStyle name="_PotlatchLBO 06_20_03 v2_YTD YTG Rev_Sheet8" xfId="6834"/>
    <cellStyle name="_PotlatchLBO 06_20_03 v2_YTD YTG Rev_vtemp" xfId="6835"/>
    <cellStyle name="_Presentation 1-30-03" xfId="6836"/>
    <cellStyle name="_Presentation 1-30-03 2" xfId="6837"/>
    <cellStyle name="_Presentation 1-30-03 2_EQ US Exp" xfId="6838"/>
    <cellStyle name="_Presentation 1-30-03 3" xfId="6839"/>
    <cellStyle name="_Presentation 1-30-03 3_EQ US Exp" xfId="6840"/>
    <cellStyle name="_Presentation 1-30-03_2009 Model version 21" xfId="6841"/>
    <cellStyle name="_Presentation 1-30-03_2009 Model version 21 2" xfId="6842"/>
    <cellStyle name="_Presentation 1-30-03_2009 Model version 21 2_EQ US Exp" xfId="6843"/>
    <cellStyle name="_Presentation 1-30-03_2009 Model version 21 3" xfId="6844"/>
    <cellStyle name="_Presentation 1-30-03_2009 Model version 21 3_EQ US Exp" xfId="6845"/>
    <cellStyle name="_Presentation 1-30-03_2009 Model version 21_EQ US Exp" xfId="6846"/>
    <cellStyle name="_Presentation 1-30-03_Allocations" xfId="6847"/>
    <cellStyle name="_Presentation 1-30-03_contemp" xfId="6848"/>
    <cellStyle name="_Presentation 1-30-03_Eq As P&amp;L" xfId="6849"/>
    <cellStyle name="_Presentation 1-30-03_EQ US Exp" xfId="6850"/>
    <cellStyle name="_Presentation 1-30-03_etemp" xfId="6851"/>
    <cellStyle name="_Presentation 1-30-03_HFCO2011IDBV1099Exp11" xfId="6852"/>
    <cellStyle name="_Presentation 1-30-03_IDB Consol P&amp;L" xfId="6853"/>
    <cellStyle name="_Presentation 1-30-03_IDBCon" xfId="6854"/>
    <cellStyle name="_Presentation 1-30-03_IDBE" xfId="6855"/>
    <cellStyle name="_Presentation 1-30-03_IDBE_1" xfId="6856"/>
    <cellStyle name="_Presentation 1-30-03_IDBV" xfId="6857"/>
    <cellStyle name="_Presentation 1-30-03_IDBV_1" xfId="6858"/>
    <cellStyle name="_Presentation 1-30-03_OriginalBudget" xfId="6859"/>
    <cellStyle name="_Presentation 1-30-03_OriginalBudget-E" xfId="6860"/>
    <cellStyle name="_Presentation 1-30-03_Sheet1" xfId="6861"/>
    <cellStyle name="_Presentation 1-30-03_Sheet8" xfId="6862"/>
    <cellStyle name="_Presentation 1-30-03_vtemp" xfId="6863"/>
    <cellStyle name="_Presentation 1-30-03_YTD YTG Rev" xfId="6864"/>
    <cellStyle name="_Presentation 1-30-03_YTD YTG Rev_Allocations" xfId="6865"/>
    <cellStyle name="_Presentation 1-30-03_YTD YTG Rev_contemp" xfId="6866"/>
    <cellStyle name="_Presentation 1-30-03_YTD YTG Rev_etemp" xfId="6867"/>
    <cellStyle name="_Presentation 1-30-03_YTD YTG Rev_HFCO2011IDBV1099Exp11" xfId="6868"/>
    <cellStyle name="_Presentation 1-30-03_YTD YTG Rev_IDB Consol P&amp;L" xfId="6869"/>
    <cellStyle name="_Presentation 1-30-03_YTD YTG Rev_IDBCon" xfId="6870"/>
    <cellStyle name="_Presentation 1-30-03_YTD YTG Rev_IDBE" xfId="6871"/>
    <cellStyle name="_Presentation 1-30-03_YTD YTG Rev_IDBE_1" xfId="6872"/>
    <cellStyle name="_Presentation 1-30-03_YTD YTG Rev_IDBV" xfId="6873"/>
    <cellStyle name="_Presentation 1-30-03_YTD YTG Rev_IDBV_1" xfId="6874"/>
    <cellStyle name="_Presentation 1-30-03_YTD YTG Rev_OriginalBudget" xfId="6875"/>
    <cellStyle name="_Presentation 1-30-03_YTD YTG Rev_OriginalBudget-E" xfId="6876"/>
    <cellStyle name="_Presentation 1-30-03_YTD YTG Rev_Sheet1" xfId="6877"/>
    <cellStyle name="_Presentation 1-30-03_YTD YTG Rev_Sheet8" xfId="6878"/>
    <cellStyle name="_Presentation 1-30-03_YTD YTG Rev_vtemp" xfId="6879"/>
    <cellStyle name="_Project Fusion Model 5-11-06" xfId="6880"/>
    <cellStyle name="_Project Fusion Model 5-11-06 2" xfId="6881"/>
    <cellStyle name="_Project Fusion Model 5-11-06 2_EQ US Exp" xfId="6882"/>
    <cellStyle name="_Project Fusion Model 5-11-06 3" xfId="6883"/>
    <cellStyle name="_Project Fusion Model 5-11-06 3_EQ US Exp" xfId="6884"/>
    <cellStyle name="_Project Fusion Model 5-11-06_2009 Model version 21" xfId="6885"/>
    <cellStyle name="_Project Fusion Model 5-11-06_2009 Model version 21 2" xfId="6886"/>
    <cellStyle name="_Project Fusion Model 5-11-06_2009 Model version 21 2_EQ US Exp" xfId="6887"/>
    <cellStyle name="_Project Fusion Model 5-11-06_2009 Model version 21 3" xfId="6888"/>
    <cellStyle name="_Project Fusion Model 5-11-06_2009 Model version 21 3_EQ US Exp" xfId="6889"/>
    <cellStyle name="_Project Fusion Model 5-11-06_2009 Model version 21_EQ US Exp" xfId="6890"/>
    <cellStyle name="_Project Fusion Model 5-11-06_EQ US Exp" xfId="6891"/>
    <cellStyle name="_Project Fusion Model v48" xfId="6892"/>
    <cellStyle name="_Project Fusion Model v48 2" xfId="6893"/>
    <cellStyle name="_Project Fusion Model v48 2_EQ US Exp" xfId="6894"/>
    <cellStyle name="_Project Fusion Model v48 3" xfId="6895"/>
    <cellStyle name="_Project Fusion Model v48 3_EQ US Exp" xfId="6896"/>
    <cellStyle name="_Project Fusion Model v48_2009 Model version 21" xfId="6897"/>
    <cellStyle name="_Project Fusion Model v48_2009 Model version 21 2" xfId="6898"/>
    <cellStyle name="_Project Fusion Model v48_2009 Model version 21 2_EQ US Exp" xfId="6899"/>
    <cellStyle name="_Project Fusion Model v48_2009 Model version 21 3" xfId="6900"/>
    <cellStyle name="_Project Fusion Model v48_2009 Model version 21 3_EQ US Exp" xfId="6901"/>
    <cellStyle name="_Project Fusion Model v48_2009 Model version 21_EQ US Exp" xfId="6902"/>
    <cellStyle name="_Project Fusion Model v48_EQ US Exp" xfId="6903"/>
    <cellStyle name="_Project Fusion Model v51" xfId="6904"/>
    <cellStyle name="_Project Fusion Model v51 2" xfId="6905"/>
    <cellStyle name="_Project Fusion Model v51 2_EQ US Exp" xfId="6906"/>
    <cellStyle name="_Project Fusion Model v51 3" xfId="6907"/>
    <cellStyle name="_Project Fusion Model v51 3_EQ US Exp" xfId="6908"/>
    <cellStyle name="_Project Fusion Model v51_2009 Model version 21" xfId="6909"/>
    <cellStyle name="_Project Fusion Model v51_2009 Model version 21 2" xfId="6910"/>
    <cellStyle name="_Project Fusion Model v51_2009 Model version 21 2_EQ US Exp" xfId="6911"/>
    <cellStyle name="_Project Fusion Model v51_2009 Model version 21 3" xfId="6912"/>
    <cellStyle name="_Project Fusion Model v51_2009 Model version 21 3_EQ US Exp" xfId="6913"/>
    <cellStyle name="_Project Fusion Model v51_2009 Model version 21_EQ US Exp" xfId="6914"/>
    <cellStyle name="_Project Fusion Model v51_EQ US Exp" xfId="6915"/>
    <cellStyle name="_Project Mirage Base Case" xfId="6916"/>
    <cellStyle name="_Project Mirage Base Case 2" xfId="6917"/>
    <cellStyle name="_Project Mirage Base Case 3" xfId="6918"/>
    <cellStyle name="_Q12003Pipelinev2" xfId="6919"/>
    <cellStyle name="_Q12003Pipelinev2 2" xfId="6920"/>
    <cellStyle name="_Q12003Pipelinev2 2_EQ US Exp" xfId="6921"/>
    <cellStyle name="_Q12003Pipelinev2 3" xfId="6922"/>
    <cellStyle name="_Q12003Pipelinev2 3_EQ US Exp" xfId="6923"/>
    <cellStyle name="_Q12003Pipelinev2_2009 Model version 21" xfId="6924"/>
    <cellStyle name="_Q12003Pipelinev2_2009 Model version 21 2" xfId="6925"/>
    <cellStyle name="_Q12003Pipelinev2_2009 Model version 21 2_EQ US Exp" xfId="6926"/>
    <cellStyle name="_Q12003Pipelinev2_2009 Model version 21 3" xfId="6927"/>
    <cellStyle name="_Q12003Pipelinev2_2009 Model version 21 3_EQ US Exp" xfId="6928"/>
    <cellStyle name="_Q12003Pipelinev2_2009 Model version 21_EQ US Exp" xfId="6929"/>
    <cellStyle name="_Q12003Pipelinev2_Allocations" xfId="6930"/>
    <cellStyle name="_Q12003Pipelinev2_contemp" xfId="6931"/>
    <cellStyle name="_Q12003Pipelinev2_Eq As P&amp;L" xfId="6932"/>
    <cellStyle name="_Q12003Pipelinev2_EQ US Exp" xfId="6933"/>
    <cellStyle name="_Q12003Pipelinev2_etemp" xfId="6934"/>
    <cellStyle name="_Q12003Pipelinev2_HFCO2011IDBV1099Exp11" xfId="6935"/>
    <cellStyle name="_Q12003Pipelinev2_IDB Consol P&amp;L" xfId="6936"/>
    <cellStyle name="_Q12003Pipelinev2_IDBCon" xfId="6937"/>
    <cellStyle name="_Q12003Pipelinev2_IDBE" xfId="6938"/>
    <cellStyle name="_Q12003Pipelinev2_IDBE_1" xfId="6939"/>
    <cellStyle name="_Q12003Pipelinev2_IDBV" xfId="6940"/>
    <cellStyle name="_Q12003Pipelinev2_IDBV_1" xfId="6941"/>
    <cellStyle name="_Q12003Pipelinev2_OriginalBudget" xfId="6942"/>
    <cellStyle name="_Q12003Pipelinev2_OriginalBudget-E" xfId="6943"/>
    <cellStyle name="_Q12003Pipelinev2_Sheet1" xfId="6944"/>
    <cellStyle name="_Q12003Pipelinev2_Sheet8" xfId="6945"/>
    <cellStyle name="_Q12003Pipelinev2_vtemp" xfId="6946"/>
    <cellStyle name="_Q12003Pipelinev2_YTD YTG Rev" xfId="6947"/>
    <cellStyle name="_Q12003Pipelinev2_YTD YTG Rev_Allocations" xfId="6948"/>
    <cellStyle name="_Q12003Pipelinev2_YTD YTG Rev_contemp" xfId="6949"/>
    <cellStyle name="_Q12003Pipelinev2_YTD YTG Rev_etemp" xfId="6950"/>
    <cellStyle name="_Q12003Pipelinev2_YTD YTG Rev_HFCO2011IDBV1099Exp11" xfId="6951"/>
    <cellStyle name="_Q12003Pipelinev2_YTD YTG Rev_IDB Consol P&amp;L" xfId="6952"/>
    <cellStyle name="_Q12003Pipelinev2_YTD YTG Rev_IDBCon" xfId="6953"/>
    <cellStyle name="_Q12003Pipelinev2_YTD YTG Rev_IDBE" xfId="6954"/>
    <cellStyle name="_Q12003Pipelinev2_YTD YTG Rev_IDBE_1" xfId="6955"/>
    <cellStyle name="_Q12003Pipelinev2_YTD YTG Rev_IDBV" xfId="6956"/>
    <cellStyle name="_Q12003Pipelinev2_YTD YTG Rev_IDBV_1" xfId="6957"/>
    <cellStyle name="_Q12003Pipelinev2_YTD YTG Rev_OriginalBudget" xfId="6958"/>
    <cellStyle name="_Q12003Pipelinev2_YTD YTG Rev_OriginalBudget-E" xfId="6959"/>
    <cellStyle name="_Q12003Pipelinev2_YTD YTG Rev_Sheet1" xfId="6960"/>
    <cellStyle name="_Q12003Pipelinev2_YTD YTG Rev_Sheet8" xfId="6961"/>
    <cellStyle name="_Q12003Pipelinev2_YTD YTG Rev_vtemp" xfId="6962"/>
    <cellStyle name="_Regional Commentary  League Tables - June 2002" xfId="6963"/>
    <cellStyle name="_Regional Commentary  League Tables - June 2002 2" xfId="6964"/>
    <cellStyle name="_Regional Commentary  League Tables - June 2002 2_EQ US Exp" xfId="6965"/>
    <cellStyle name="_Regional Commentary  League Tables - June 2002 3" xfId="6966"/>
    <cellStyle name="_Regional Commentary  League Tables - June 2002 3_EQ US Exp" xfId="6967"/>
    <cellStyle name="_Regional Commentary  League Tables - June 2002_2009 Model version 21" xfId="6968"/>
    <cellStyle name="_Regional Commentary  League Tables - June 2002_2009 Model version 21 2" xfId="6969"/>
    <cellStyle name="_Regional Commentary  League Tables - June 2002_2009 Model version 21 2_EQ US Exp" xfId="6970"/>
    <cellStyle name="_Regional Commentary  League Tables - June 2002_2009 Model version 21 3" xfId="6971"/>
    <cellStyle name="_Regional Commentary  League Tables - June 2002_2009 Model version 21 3_EQ US Exp" xfId="6972"/>
    <cellStyle name="_Regional Commentary  League Tables - June 2002_2009 Model version 21_EQ US Exp" xfId="6973"/>
    <cellStyle name="_Regional Commentary  League Tables - June 2002_Allocations" xfId="6974"/>
    <cellStyle name="_Regional Commentary  League Tables - June 2002_contemp" xfId="6975"/>
    <cellStyle name="_Regional Commentary  League Tables - June 2002_Eq As P&amp;L" xfId="6976"/>
    <cellStyle name="_Regional Commentary  League Tables - June 2002_EQ US Exp" xfId="6977"/>
    <cellStyle name="_Regional Commentary  League Tables - June 2002_etemp" xfId="6978"/>
    <cellStyle name="_Regional Commentary  League Tables - June 2002_HFCO2011IDBV1099Exp11" xfId="6979"/>
    <cellStyle name="_Regional Commentary  League Tables - June 2002_IDB Consol P&amp;L" xfId="6980"/>
    <cellStyle name="_Regional Commentary  League Tables - June 2002_IDBCon" xfId="6981"/>
    <cellStyle name="_Regional Commentary  League Tables - June 2002_IDBE" xfId="6982"/>
    <cellStyle name="_Regional Commentary  League Tables - June 2002_IDBV" xfId="6983"/>
    <cellStyle name="_Regional Commentary  League Tables - June 2002_OriginalBudget" xfId="6984"/>
    <cellStyle name="_Regional Commentary  League Tables - June 2002_OriginalBudget-E" xfId="6985"/>
    <cellStyle name="_Regional Commentary  League Tables - June 2002_Sheet1" xfId="6986"/>
    <cellStyle name="_Regional Commentary  League Tables - June 2002_Sheet8" xfId="6987"/>
    <cellStyle name="_Regional Commentary  League Tables - June 2002_TW Flash by Region_09_10_08 August Actuals-LE" xfId="6988"/>
    <cellStyle name="_Regional Commentary  League Tables - June 2002_TW Flash by Region_09_10_08 August Phased 07 Actuals_Adj" xfId="6989"/>
    <cellStyle name="_Regional Commentary  League Tables - June 2002_vtemp" xfId="6990"/>
    <cellStyle name="_Regional Commentary  League Tables - June 2002_YTD YTG Rev" xfId="6991"/>
    <cellStyle name="_Regional Commentary  League Tables - June 2002_YTD YTG Rev_EQ US Exp" xfId="6992"/>
    <cellStyle name="_Regional League Table Template - May 2002" xfId="6993"/>
    <cellStyle name="_Regional League Table Template - May 2002 2" xfId="6994"/>
    <cellStyle name="_Regional League Table Template - May 2002 2_EQ US Exp" xfId="6995"/>
    <cellStyle name="_Regional League Table Template - May 2002 3" xfId="6996"/>
    <cellStyle name="_Regional League Table Template - May 2002 3_EQ US Exp" xfId="6997"/>
    <cellStyle name="_Regional League Table Template - May 2002_2009 Model version 21" xfId="6998"/>
    <cellStyle name="_Regional League Table Template - May 2002_2009 Model version 21 2" xfId="6999"/>
    <cellStyle name="_Regional League Table Template - May 2002_2009 Model version 21 2_EQ US Exp" xfId="7000"/>
    <cellStyle name="_Regional League Table Template - May 2002_2009 Model version 21 3" xfId="7001"/>
    <cellStyle name="_Regional League Table Template - May 2002_2009 Model version 21 3_EQ US Exp" xfId="7002"/>
    <cellStyle name="_Regional League Table Template - May 2002_2009 Model version 21_EQ US Exp" xfId="7003"/>
    <cellStyle name="_Regional League Table Template - May 2002_Allocations" xfId="7004"/>
    <cellStyle name="_Regional League Table Template - May 2002_contemp" xfId="7005"/>
    <cellStyle name="_Regional League Table Template - May 2002_Eq As P&amp;L" xfId="7006"/>
    <cellStyle name="_Regional League Table Template - May 2002_EQ US Exp" xfId="7007"/>
    <cellStyle name="_Regional League Table Template - May 2002_etemp" xfId="7008"/>
    <cellStyle name="_Regional League Table Template - May 2002_HFCO2011IDBV1099Exp11" xfId="7009"/>
    <cellStyle name="_Regional League Table Template - May 2002_IDB Consol P&amp;L" xfId="7010"/>
    <cellStyle name="_Regional League Table Template - May 2002_IDBCon" xfId="7011"/>
    <cellStyle name="_Regional League Table Template - May 2002_IDBE" xfId="7012"/>
    <cellStyle name="_Regional League Table Template - May 2002_IDBV" xfId="7013"/>
    <cellStyle name="_Regional League Table Template - May 2002_OriginalBudget" xfId="7014"/>
    <cellStyle name="_Regional League Table Template - May 2002_OriginalBudget-E" xfId="7015"/>
    <cellStyle name="_Regional League Table Template - May 2002_Sheet1" xfId="7016"/>
    <cellStyle name="_Regional League Table Template - May 2002_Sheet8" xfId="7017"/>
    <cellStyle name="_Regional League Table Template - May 2002_TW Flash by Region_09_10_08 August Actuals-LE" xfId="7018"/>
    <cellStyle name="_Regional League Table Template - May 2002_TW Flash by Region_09_10_08 August Phased 07 Actuals_Adj" xfId="7019"/>
    <cellStyle name="_Regional League Table Template - May 2002_vtemp" xfId="7020"/>
    <cellStyle name="_Regional League Table Template - May 2002_YTD YTG Rev" xfId="7021"/>
    <cellStyle name="_Regional League Table Template - May 2002_YTD YTG Rev_EQ US Exp" xfId="7022"/>
    <cellStyle name="_Regional League Table Template - May 2002NEWMock" xfId="7023"/>
    <cellStyle name="_Regional League Table Template - May 2002NEWMock 2" xfId="7024"/>
    <cellStyle name="_Regional League Table Template - May 2002NEWMock 2_EQ US Exp" xfId="7025"/>
    <cellStyle name="_Regional League Table Template - May 2002NEWMock 3" xfId="7026"/>
    <cellStyle name="_Regional League Table Template - May 2002NEWMock 3_EQ US Exp" xfId="7027"/>
    <cellStyle name="_Regional League Table Template - May 2002NEWMock_2009 Model version 21" xfId="7028"/>
    <cellStyle name="_Regional League Table Template - May 2002NEWMock_2009 Model version 21 2" xfId="7029"/>
    <cellStyle name="_Regional League Table Template - May 2002NEWMock_2009 Model version 21 2_EQ US Exp" xfId="7030"/>
    <cellStyle name="_Regional League Table Template - May 2002NEWMock_2009 Model version 21 3" xfId="7031"/>
    <cellStyle name="_Regional League Table Template - May 2002NEWMock_2009 Model version 21 3_EQ US Exp" xfId="7032"/>
    <cellStyle name="_Regional League Table Template - May 2002NEWMock_2009 Model version 21_EQ US Exp" xfId="7033"/>
    <cellStyle name="_Regional League Table Template - May 2002NEWMock_Allocations" xfId="7034"/>
    <cellStyle name="_Regional League Table Template - May 2002NEWMock_contemp" xfId="7035"/>
    <cellStyle name="_Regional League Table Template - May 2002NEWMock_Eq As P&amp;L" xfId="7036"/>
    <cellStyle name="_Regional League Table Template - May 2002NEWMock_EQ US Exp" xfId="7037"/>
    <cellStyle name="_Regional League Table Template - May 2002NEWMock_etemp" xfId="7038"/>
    <cellStyle name="_Regional League Table Template - May 2002NEWMock_HFCO2011IDBV1099Exp11" xfId="7039"/>
    <cellStyle name="_Regional League Table Template - May 2002NEWMock_IDB Consol P&amp;L" xfId="7040"/>
    <cellStyle name="_Regional League Table Template - May 2002NEWMock_IDBCon" xfId="7041"/>
    <cellStyle name="_Regional League Table Template - May 2002NEWMock_IDBE" xfId="7042"/>
    <cellStyle name="_Regional League Table Template - May 2002NEWMock_IDBV" xfId="7043"/>
    <cellStyle name="_Regional League Table Template - May 2002NEWMock_OriginalBudget" xfId="7044"/>
    <cellStyle name="_Regional League Table Template - May 2002NEWMock_OriginalBudget-E" xfId="7045"/>
    <cellStyle name="_Regional League Table Template - May 2002NEWMock_Sheet1" xfId="7046"/>
    <cellStyle name="_Regional League Table Template - May 2002NEWMock_Sheet8" xfId="7047"/>
    <cellStyle name="_Regional League Table Template - May 2002NEWMock_TW Flash by Region_09_10_08 August Actuals-LE" xfId="7048"/>
    <cellStyle name="_Regional League Table Template - May 2002NEWMock_TW Flash by Region_09_10_08 August Phased 07 Actuals_Adj" xfId="7049"/>
    <cellStyle name="_Regional League Table Template - May 2002NEWMock_vtemp" xfId="7050"/>
    <cellStyle name="_Regional League Table Template - May 2002NEWMock_YTD YTG Rev" xfId="7051"/>
    <cellStyle name="_Regional League Table Template - May 2002NEWMock_YTD YTG Rev_EQ US Exp" xfId="7052"/>
    <cellStyle name="_regional view of the planv2" xfId="7053"/>
    <cellStyle name="_regional view of the planv2_Allocations" xfId="7054"/>
    <cellStyle name="_regional view of the planv2_contemp" xfId="7055"/>
    <cellStyle name="_regional view of the planv2_Eq As P&amp;L" xfId="7056"/>
    <cellStyle name="_regional view of the planv2_etemp" xfId="7057"/>
    <cellStyle name="_regional view of the planv2_HFCO2011IDBV1099Exp11" xfId="7058"/>
    <cellStyle name="_regional view of the planv2_IDB Consol P&amp;L" xfId="7059"/>
    <cellStyle name="_regional view of the planv2_IDBCon" xfId="7060"/>
    <cellStyle name="_regional view of the planv2_IDBE" xfId="7061"/>
    <cellStyle name="_regional view of the planv2_IDBE_1" xfId="7062"/>
    <cellStyle name="_regional view of the planv2_IDBV" xfId="7063"/>
    <cellStyle name="_regional view of the planv2_IDBV_1" xfId="7064"/>
    <cellStyle name="_regional view of the planv2_OriginalBudget" xfId="7065"/>
    <cellStyle name="_regional view of the planv2_OriginalBudget-E" xfId="7066"/>
    <cellStyle name="_regional view of the planv2_Sheet1" xfId="7067"/>
    <cellStyle name="_regional view of the planv2_Sheet8" xfId="7068"/>
    <cellStyle name="_regional view of the planv2_vtemp" xfId="7069"/>
    <cellStyle name="_Revenue Model v2" xfId="7070"/>
    <cellStyle name="_Revenue Model v2 2" xfId="7071"/>
    <cellStyle name="_Revenue Model v2 2_EQ US Exp" xfId="7072"/>
    <cellStyle name="_Revenue Model v2 3" xfId="7073"/>
    <cellStyle name="_Revenue Model v2 3_EQ US Exp" xfId="7074"/>
    <cellStyle name="_Revenue Model v2_2009 Model version 21" xfId="7075"/>
    <cellStyle name="_Revenue Model v2_2009 Model version 21 2" xfId="7076"/>
    <cellStyle name="_Revenue Model v2_2009 Model version 21 2_EQ US Exp" xfId="7077"/>
    <cellStyle name="_Revenue Model v2_2009 Model version 21 3" xfId="7078"/>
    <cellStyle name="_Revenue Model v2_2009 Model version 21 3_EQ US Exp" xfId="7079"/>
    <cellStyle name="_Revenue Model v2_2009 Model version 21_EQ US Exp" xfId="7080"/>
    <cellStyle name="_Revenue Model v2_EQ US Exp" xfId="7081"/>
    <cellStyle name="_revenue pages" xfId="7082"/>
    <cellStyle name="_revenue pages 2" xfId="7083"/>
    <cellStyle name="_revenue pages 2_EQ US Exp" xfId="7084"/>
    <cellStyle name="_revenue pages 3" xfId="7085"/>
    <cellStyle name="_revenue pages 3_EQ US Exp" xfId="7086"/>
    <cellStyle name="_revenue pages_2009 Model version 21" xfId="7087"/>
    <cellStyle name="_revenue pages_2009 Model version 21 2" xfId="7088"/>
    <cellStyle name="_revenue pages_2009 Model version 21 2_EQ US Exp" xfId="7089"/>
    <cellStyle name="_revenue pages_2009 Model version 21 3" xfId="7090"/>
    <cellStyle name="_revenue pages_2009 Model version 21 3_EQ US Exp" xfId="7091"/>
    <cellStyle name="_revenue pages_2009 Model version 21_EQ US Exp" xfId="7092"/>
    <cellStyle name="_revenue pages_Allocations" xfId="7093"/>
    <cellStyle name="_revenue pages_contemp" xfId="7094"/>
    <cellStyle name="_revenue pages_Eq As P&amp;L" xfId="7095"/>
    <cellStyle name="_revenue pages_EQ US Exp" xfId="7096"/>
    <cellStyle name="_revenue pages_etemp" xfId="7097"/>
    <cellStyle name="_revenue pages_HFCO2011IDBV1099Exp11" xfId="7098"/>
    <cellStyle name="_revenue pages_IDB Consol P&amp;L" xfId="7099"/>
    <cellStyle name="_revenue pages_IDBCon" xfId="7100"/>
    <cellStyle name="_revenue pages_IDBE" xfId="7101"/>
    <cellStyle name="_revenue pages_IDBE_1" xfId="7102"/>
    <cellStyle name="_revenue pages_IDBV" xfId="7103"/>
    <cellStyle name="_revenue pages_IDBV_1" xfId="7104"/>
    <cellStyle name="_revenue pages_OriginalBudget" xfId="7105"/>
    <cellStyle name="_revenue pages_OriginalBudget-E" xfId="7106"/>
    <cellStyle name="_revenue pages_Sheet1" xfId="7107"/>
    <cellStyle name="_revenue pages_Sheet8" xfId="7108"/>
    <cellStyle name="_revenue pages_vtemp" xfId="7109"/>
    <cellStyle name="_revenue pages_YTD YTG Rev" xfId="7110"/>
    <cellStyle name="_revenue pages_YTD YTG Rev_Allocations" xfId="7111"/>
    <cellStyle name="_revenue pages_YTD YTG Rev_contemp" xfId="7112"/>
    <cellStyle name="_revenue pages_YTD YTG Rev_etemp" xfId="7113"/>
    <cellStyle name="_revenue pages_YTD YTG Rev_HFCO2011IDBV1099Exp11" xfId="7114"/>
    <cellStyle name="_revenue pages_YTD YTG Rev_IDB Consol P&amp;L" xfId="7115"/>
    <cellStyle name="_revenue pages_YTD YTG Rev_IDBCon" xfId="7116"/>
    <cellStyle name="_revenue pages_YTD YTG Rev_IDBE" xfId="7117"/>
    <cellStyle name="_revenue pages_YTD YTG Rev_IDBE_1" xfId="7118"/>
    <cellStyle name="_revenue pages_YTD YTG Rev_IDBV" xfId="7119"/>
    <cellStyle name="_revenue pages_YTD YTG Rev_IDBV_1" xfId="7120"/>
    <cellStyle name="_revenue pages_YTD YTG Rev_OriginalBudget" xfId="7121"/>
    <cellStyle name="_revenue pages_YTD YTG Rev_OriginalBudget-E" xfId="7122"/>
    <cellStyle name="_revenue pages_YTD YTG Rev_Sheet1" xfId="7123"/>
    <cellStyle name="_revenue pages_YTD YTG Rev_Sheet8" xfId="7124"/>
    <cellStyle name="_revenue pages_YTD YTG Rev_vtemp" xfId="7125"/>
    <cellStyle name="_Revenue summary_V5a" xfId="7126"/>
    <cellStyle name="_Revenue summary_V5a_Allocations" xfId="7127"/>
    <cellStyle name="_Revenue summary_V5a_contemp" xfId="7128"/>
    <cellStyle name="_Revenue summary_V5a_Eq As P&amp;L" xfId="7129"/>
    <cellStyle name="_Revenue summary_V5a_etemp" xfId="7130"/>
    <cellStyle name="_Revenue summary_V5a_HFCO2011IDBV1099Exp11" xfId="7131"/>
    <cellStyle name="_Revenue summary_V5a_IDB Consol P&amp;L" xfId="7132"/>
    <cellStyle name="_Revenue summary_V5a_IDBCon" xfId="7133"/>
    <cellStyle name="_Revenue summary_V5a_IDBE" xfId="7134"/>
    <cellStyle name="_Revenue summary_V5a_IDBE_1" xfId="7135"/>
    <cellStyle name="_Revenue summary_V5a_IDBV" xfId="7136"/>
    <cellStyle name="_Revenue summary_V5a_IDBV_1" xfId="7137"/>
    <cellStyle name="_Revenue summary_V5a_OriginalBudget" xfId="7138"/>
    <cellStyle name="_Revenue summary_V5a_OriginalBudget-E" xfId="7139"/>
    <cellStyle name="_Revenue summary_V5a_Sheet1" xfId="7140"/>
    <cellStyle name="_Revenue summary_V5a_Sheet8" xfId="7141"/>
    <cellStyle name="_Revenue summary_V5a_TW Flash by Region_09_10_08 August Phased 07 Actuals_Adj" xfId="7142"/>
    <cellStyle name="_Revenue summary_V5a_vtemp" xfId="7143"/>
    <cellStyle name="_Revised Gaps 3-10 &amp; other sheets" xfId="7144"/>
    <cellStyle name="_Revised Gaps 3-10 &amp; other sheets 2" xfId="7145"/>
    <cellStyle name="_Revised Gaps 3-10 &amp; other sheets 2_EQ US Exp" xfId="7146"/>
    <cellStyle name="_Revised Gaps 3-10 &amp; other sheets 3" xfId="7147"/>
    <cellStyle name="_Revised Gaps 3-10 &amp; other sheets 3_EQ US Exp" xfId="7148"/>
    <cellStyle name="_Revised Gaps 3-10 &amp; other sheets_2009 Model version 21" xfId="7149"/>
    <cellStyle name="_Revised Gaps 3-10 &amp; other sheets_2009 Model version 21 2" xfId="7150"/>
    <cellStyle name="_Revised Gaps 3-10 &amp; other sheets_2009 Model version 21 2_EQ US Exp" xfId="7151"/>
    <cellStyle name="_Revised Gaps 3-10 &amp; other sheets_2009 Model version 21 3" xfId="7152"/>
    <cellStyle name="_Revised Gaps 3-10 &amp; other sheets_2009 Model version 21 3_EQ US Exp" xfId="7153"/>
    <cellStyle name="_Revised Gaps 3-10 &amp; other sheets_2009 Model version 21_EQ US Exp" xfId="7154"/>
    <cellStyle name="_Revised Gaps 3-10 &amp; other sheets_Allocations" xfId="7155"/>
    <cellStyle name="_Revised Gaps 3-10 &amp; other sheets_contemp" xfId="7156"/>
    <cellStyle name="_Revised Gaps 3-10 &amp; other sheets_Eq As P&amp;L" xfId="7157"/>
    <cellStyle name="_Revised Gaps 3-10 &amp; other sheets_EQ US Exp" xfId="7158"/>
    <cellStyle name="_Revised Gaps 3-10 &amp; other sheets_etemp" xfId="7159"/>
    <cellStyle name="_Revised Gaps 3-10 &amp; other sheets_HFCO2011IDBV1099Exp11" xfId="7160"/>
    <cellStyle name="_Revised Gaps 3-10 &amp; other sheets_IDB Consol P&amp;L" xfId="7161"/>
    <cellStyle name="_Revised Gaps 3-10 &amp; other sheets_IDBCon" xfId="7162"/>
    <cellStyle name="_Revised Gaps 3-10 &amp; other sheets_IDBE" xfId="7163"/>
    <cellStyle name="_Revised Gaps 3-10 &amp; other sheets_IDBE_1" xfId="7164"/>
    <cellStyle name="_Revised Gaps 3-10 &amp; other sheets_IDBV" xfId="7165"/>
    <cellStyle name="_Revised Gaps 3-10 &amp; other sheets_IDBV_1" xfId="7166"/>
    <cellStyle name="_Revised Gaps 3-10 &amp; other sheets_OriginalBudget" xfId="7167"/>
    <cellStyle name="_Revised Gaps 3-10 &amp; other sheets_OriginalBudget-E" xfId="7168"/>
    <cellStyle name="_Revised Gaps 3-10 &amp; other sheets_Sheet1" xfId="7169"/>
    <cellStyle name="_Revised Gaps 3-10 &amp; other sheets_Sheet8" xfId="7170"/>
    <cellStyle name="_Revised Gaps 3-10 &amp; other sheets_vtemp" xfId="7171"/>
    <cellStyle name="_Revised Gaps 3-10 &amp; other sheets_YTD YTG Rev" xfId="7172"/>
    <cellStyle name="_Revised Gaps 3-10 &amp; other sheets_YTD YTG Rev_Allocations" xfId="7173"/>
    <cellStyle name="_Revised Gaps 3-10 &amp; other sheets_YTD YTG Rev_contemp" xfId="7174"/>
    <cellStyle name="_Revised Gaps 3-10 &amp; other sheets_YTD YTG Rev_etemp" xfId="7175"/>
    <cellStyle name="_Revised Gaps 3-10 &amp; other sheets_YTD YTG Rev_HFCO2011IDBV1099Exp11" xfId="7176"/>
    <cellStyle name="_Revised Gaps 3-10 &amp; other sheets_YTD YTG Rev_IDB Consol P&amp;L" xfId="7177"/>
    <cellStyle name="_Revised Gaps 3-10 &amp; other sheets_YTD YTG Rev_IDBCon" xfId="7178"/>
    <cellStyle name="_Revised Gaps 3-10 &amp; other sheets_YTD YTG Rev_IDBE" xfId="7179"/>
    <cellStyle name="_Revised Gaps 3-10 &amp; other sheets_YTD YTG Rev_IDBE_1" xfId="7180"/>
    <cellStyle name="_Revised Gaps 3-10 &amp; other sheets_YTD YTG Rev_IDBV" xfId="7181"/>
    <cellStyle name="_Revised Gaps 3-10 &amp; other sheets_YTD YTG Rev_IDBV_1" xfId="7182"/>
    <cellStyle name="_Revised Gaps 3-10 &amp; other sheets_YTD YTG Rev_OriginalBudget" xfId="7183"/>
    <cellStyle name="_Revised Gaps 3-10 &amp; other sheets_YTD YTG Rev_OriginalBudget-E" xfId="7184"/>
    <cellStyle name="_Revised Gaps 3-10 &amp; other sheets_YTD YTG Rev_Sheet1" xfId="7185"/>
    <cellStyle name="_Revised Gaps 3-10 &amp; other sheets_YTD YTG Rev_Sheet8" xfId="7186"/>
    <cellStyle name="_Revised Gaps 3-10 &amp; other sheets_YTD YTG Rev_vtemp" xfId="7187"/>
    <cellStyle name="_Sales Costs Analysis2" xfId="7188"/>
    <cellStyle name="_Sales Costs Analysis2_Eq As P&amp;L" xfId="7189"/>
    <cellStyle name="_Sales Costs Analysis2_EQ US Exp" xfId="7190"/>
    <cellStyle name="_Sales Reporting_June'02" xfId="7191"/>
    <cellStyle name="_Sales Reporting_June'02 2" xfId="7192"/>
    <cellStyle name="_Sales Reporting_June'02 2_EQ US Exp" xfId="7193"/>
    <cellStyle name="_Sales Reporting_June'02 3" xfId="7194"/>
    <cellStyle name="_Sales Reporting_June'02 3_EQ US Exp" xfId="7195"/>
    <cellStyle name="_Sales Reporting_June'02_2009 Model version 21" xfId="7196"/>
    <cellStyle name="_Sales Reporting_June'02_2009 Model version 21 2" xfId="7197"/>
    <cellStyle name="_Sales Reporting_June'02_2009 Model version 21 2_EQ US Exp" xfId="7198"/>
    <cellStyle name="_Sales Reporting_June'02_2009 Model version 21 3" xfId="7199"/>
    <cellStyle name="_Sales Reporting_June'02_2009 Model version 21 3_EQ US Exp" xfId="7200"/>
    <cellStyle name="_Sales Reporting_June'02_2009 Model version 21_EQ US Exp" xfId="7201"/>
    <cellStyle name="_Sales Reporting_June'02_Allocations" xfId="7202"/>
    <cellStyle name="_Sales Reporting_June'02_contemp" xfId="7203"/>
    <cellStyle name="_Sales Reporting_June'02_Eq As P&amp;L" xfId="7204"/>
    <cellStyle name="_Sales Reporting_June'02_EQ US Exp" xfId="7205"/>
    <cellStyle name="_Sales Reporting_June'02_etemp" xfId="7206"/>
    <cellStyle name="_Sales Reporting_June'02_HFCO2011IDBV1099Exp11" xfId="7207"/>
    <cellStyle name="_Sales Reporting_June'02_IDB Consol P&amp;L" xfId="7208"/>
    <cellStyle name="_Sales Reporting_June'02_IDBCon" xfId="7209"/>
    <cellStyle name="_Sales Reporting_June'02_IDBE" xfId="7210"/>
    <cellStyle name="_Sales Reporting_June'02_IDBE_1" xfId="7211"/>
    <cellStyle name="_Sales Reporting_June'02_IDBV" xfId="7212"/>
    <cellStyle name="_Sales Reporting_June'02_IDBV_1" xfId="7213"/>
    <cellStyle name="_Sales Reporting_June'02_OriginalBudget" xfId="7214"/>
    <cellStyle name="_Sales Reporting_June'02_OriginalBudget-E" xfId="7215"/>
    <cellStyle name="_Sales Reporting_June'02_Sheet1" xfId="7216"/>
    <cellStyle name="_Sales Reporting_June'02_Sheet8" xfId="7217"/>
    <cellStyle name="_Sales Reporting_June'02_vtemp" xfId="7218"/>
    <cellStyle name="_Sales Reporting_June'02_YTD YTG Rev" xfId="7219"/>
    <cellStyle name="_Sales Reporting_June'02_YTD YTG Rev_Allocations" xfId="7220"/>
    <cellStyle name="_Sales Reporting_June'02_YTD YTG Rev_contemp" xfId="7221"/>
    <cellStyle name="_Sales Reporting_June'02_YTD YTG Rev_etemp" xfId="7222"/>
    <cellStyle name="_Sales Reporting_June'02_YTD YTG Rev_HFCO2011IDBV1099Exp11" xfId="7223"/>
    <cellStyle name="_Sales Reporting_June'02_YTD YTG Rev_IDB Consol P&amp;L" xfId="7224"/>
    <cellStyle name="_Sales Reporting_June'02_YTD YTG Rev_IDBCon" xfId="7225"/>
    <cellStyle name="_Sales Reporting_June'02_YTD YTG Rev_IDBE" xfId="7226"/>
    <cellStyle name="_Sales Reporting_June'02_YTD YTG Rev_IDBE_1" xfId="7227"/>
    <cellStyle name="_Sales Reporting_June'02_YTD YTG Rev_IDBV" xfId="7228"/>
    <cellStyle name="_Sales Reporting_June'02_YTD YTG Rev_IDBV_1" xfId="7229"/>
    <cellStyle name="_Sales Reporting_June'02_YTD YTG Rev_OriginalBudget" xfId="7230"/>
    <cellStyle name="_Sales Reporting_June'02_YTD YTG Rev_OriginalBudget-E" xfId="7231"/>
    <cellStyle name="_Sales Reporting_June'02_YTD YTG Rev_Sheet1" xfId="7232"/>
    <cellStyle name="_Sales Reporting_June'02_YTD YTG Rev_Sheet8" xfId="7233"/>
    <cellStyle name="_Sales Reporting_June'02_YTD YTG Rev_vtemp" xfId="7234"/>
    <cellStyle name="-_Sheet1" xfId="7235"/>
    <cellStyle name="-_Sheet8" xfId="7236"/>
    <cellStyle name="_SNL Financial v12" xfId="7237"/>
    <cellStyle name="_SNL Financial v12 2" xfId="7238"/>
    <cellStyle name="_SNL Financial v12 2_EQ US Exp" xfId="7239"/>
    <cellStyle name="_SNL Financial v12 3" xfId="7240"/>
    <cellStyle name="_SNL Financial v12 3_EQ US Exp" xfId="7241"/>
    <cellStyle name="_SNL Financial v12_2009 Model version 21" xfId="7242"/>
    <cellStyle name="_SNL Financial v12_2009 Model version 21 2" xfId="7243"/>
    <cellStyle name="_SNL Financial v12_2009 Model version 21 2_EQ US Exp" xfId="7244"/>
    <cellStyle name="_SNL Financial v12_2009 Model version 21 3" xfId="7245"/>
    <cellStyle name="_SNL Financial v12_2009 Model version 21 3_EQ US Exp" xfId="7246"/>
    <cellStyle name="_SNL Financial v12_2009 Model version 21_EQ US Exp" xfId="7247"/>
    <cellStyle name="_SNL Financial v12_Allocations" xfId="7248"/>
    <cellStyle name="_SNL Financial v12_contemp" xfId="7249"/>
    <cellStyle name="_SNL Financial v12_Eq As P&amp;L" xfId="7250"/>
    <cellStyle name="_SNL Financial v12_EQ US Exp" xfId="7251"/>
    <cellStyle name="_SNL Financial v12_etemp" xfId="7252"/>
    <cellStyle name="_SNL Financial v12_HFCO2011IDBV1099Exp11" xfId="7253"/>
    <cellStyle name="_SNL Financial v12_IDB Consol P&amp;L" xfId="7254"/>
    <cellStyle name="_SNL Financial v12_IDBCon" xfId="7255"/>
    <cellStyle name="_SNL Financial v12_IDBE" xfId="7256"/>
    <cellStyle name="_SNL Financial v12_IDBE_1" xfId="7257"/>
    <cellStyle name="_SNL Financial v12_IDBV" xfId="7258"/>
    <cellStyle name="_SNL Financial v12_IDBV_1" xfId="7259"/>
    <cellStyle name="_SNL Financial v12_OriginalBudget" xfId="7260"/>
    <cellStyle name="_SNL Financial v12_OriginalBudget-E" xfId="7261"/>
    <cellStyle name="_SNL Financial v12_Sheet1" xfId="7262"/>
    <cellStyle name="_SNL Financial v12_Sheet8" xfId="7263"/>
    <cellStyle name="_SNL Financial v12_vtemp" xfId="7264"/>
    <cellStyle name="_SNL Financial v12_YTD YTG Rev" xfId="7265"/>
    <cellStyle name="_SNL Financial v12_YTD YTG Rev_Allocations" xfId="7266"/>
    <cellStyle name="_SNL Financial v12_YTD YTG Rev_contemp" xfId="7267"/>
    <cellStyle name="_SNL Financial v12_YTD YTG Rev_etemp" xfId="7268"/>
    <cellStyle name="_SNL Financial v12_YTD YTG Rev_HFCO2011IDBV1099Exp11" xfId="7269"/>
    <cellStyle name="_SNL Financial v12_YTD YTG Rev_IDB Consol P&amp;L" xfId="7270"/>
    <cellStyle name="_SNL Financial v12_YTD YTG Rev_IDBCon" xfId="7271"/>
    <cellStyle name="_SNL Financial v12_YTD YTG Rev_IDBE" xfId="7272"/>
    <cellStyle name="_SNL Financial v12_YTD YTG Rev_IDBE_1" xfId="7273"/>
    <cellStyle name="_SNL Financial v12_YTD YTG Rev_IDBV" xfId="7274"/>
    <cellStyle name="_SNL Financial v12_YTD YTG Rev_IDBV_1" xfId="7275"/>
    <cellStyle name="_SNL Financial v12_YTD YTG Rev_OriginalBudget" xfId="7276"/>
    <cellStyle name="_SNL Financial v12_YTD YTG Rev_OriginalBudget-E" xfId="7277"/>
    <cellStyle name="_SNL Financial v12_YTD YTG Rev_Sheet1" xfId="7278"/>
    <cellStyle name="_SNL Financial v12_YTD YTG Rev_Sheet8" xfId="7279"/>
    <cellStyle name="_SNL Financial v12_YTD YTG Rev_vtemp" xfId="7280"/>
    <cellStyle name="_Stranded Costs" xfId="7281"/>
    <cellStyle name="_Stranded Costs_Allocations" xfId="7282"/>
    <cellStyle name="_Stranded Costs_contemp" xfId="7283"/>
    <cellStyle name="_Stranded Costs_Eq As P&amp;L" xfId="7284"/>
    <cellStyle name="_Stranded Costs_etemp" xfId="7285"/>
    <cellStyle name="_Stranded Costs_HFCO2011IDBV1099Exp11" xfId="7286"/>
    <cellStyle name="_Stranded Costs_IDB Consol P&amp;L" xfId="7287"/>
    <cellStyle name="_Stranded Costs_IDBCon" xfId="7288"/>
    <cellStyle name="_Stranded Costs_IDBE" xfId="7289"/>
    <cellStyle name="_Stranded Costs_IDBE_1" xfId="7290"/>
    <cellStyle name="_Stranded Costs_IDBV" xfId="7291"/>
    <cellStyle name="_Stranded Costs_IDBV_1" xfId="7292"/>
    <cellStyle name="_Stranded Costs_OriginalBudget" xfId="7293"/>
    <cellStyle name="_Stranded Costs_OriginalBudget-E" xfId="7294"/>
    <cellStyle name="_Stranded Costs_Sheet1" xfId="7295"/>
    <cellStyle name="_Stranded Costs_Sheet8" xfId="7296"/>
    <cellStyle name="_Stranded Costs_vtemp" xfId="7297"/>
    <cellStyle name="_strategic to TF plan analysisv3" xfId="7298"/>
    <cellStyle name="_strategic to TF plan analysisv3_Allocations" xfId="7299"/>
    <cellStyle name="_strategic to TF plan analysisv3_contemp" xfId="7300"/>
    <cellStyle name="_strategic to TF plan analysisv3_Eq As P&amp;L" xfId="7301"/>
    <cellStyle name="_strategic to TF plan analysisv3_etemp" xfId="7302"/>
    <cellStyle name="_strategic to TF plan analysisv3_HFCO2011IDBV1099Exp11" xfId="7303"/>
    <cellStyle name="_strategic to TF plan analysisv3_IDB Consol P&amp;L" xfId="7304"/>
    <cellStyle name="_strategic to TF plan analysisv3_IDBCon" xfId="7305"/>
    <cellStyle name="_strategic to TF plan analysisv3_IDBE" xfId="7306"/>
    <cellStyle name="_strategic to TF plan analysisv3_IDBE_1" xfId="7307"/>
    <cellStyle name="_strategic to TF plan analysisv3_IDBV" xfId="7308"/>
    <cellStyle name="_strategic to TF plan analysisv3_IDBV_1" xfId="7309"/>
    <cellStyle name="_strategic to TF plan analysisv3_OriginalBudget" xfId="7310"/>
    <cellStyle name="_strategic to TF plan analysisv3_OriginalBudget-E" xfId="7311"/>
    <cellStyle name="_strategic to TF plan analysisv3_Sheet1" xfId="7312"/>
    <cellStyle name="_strategic to TF plan analysisv3_Sheet8" xfId="7313"/>
    <cellStyle name="_strategic to TF plan analysisv3_TW Flash by Region_09_10_08 August Phased 07 Actuals_Adj" xfId="7314"/>
    <cellStyle name="_strategic to TF plan analysisv3_vtemp" xfId="7315"/>
    <cellStyle name="_SubHeading" xfId="7316"/>
    <cellStyle name="_SubHeading 2" xfId="7317"/>
    <cellStyle name="_SubHeading 2_EQ US Exp" xfId="7318"/>
    <cellStyle name="_SubHeading 3" xfId="7319"/>
    <cellStyle name="_SubHeading 3_EQ US Exp" xfId="7320"/>
    <cellStyle name="_SubHeading_2009 Model version 21" xfId="7321"/>
    <cellStyle name="_SubHeading_2009 Model version 21 2" xfId="7322"/>
    <cellStyle name="_SubHeading_2009 Model version 21 2_EQ US Exp" xfId="7323"/>
    <cellStyle name="_SubHeading_2009 Model version 21 3" xfId="7324"/>
    <cellStyle name="_SubHeading_2009 Model version 21 3_EQ US Exp" xfId="7325"/>
    <cellStyle name="_SubHeading_2009 Model version 21_EQ US Exp" xfId="7326"/>
    <cellStyle name="_SubHeading_Allocations" xfId="7327"/>
    <cellStyle name="_SubHeading_contemp" xfId="7328"/>
    <cellStyle name="_SubHeading_Eq As P&amp;L" xfId="7329"/>
    <cellStyle name="_SubHeading_EQ US Exp" xfId="7330"/>
    <cellStyle name="_SubHeading_etemp" xfId="7331"/>
    <cellStyle name="_SubHeading_HFCO2011IDBV1099Exp11" xfId="7332"/>
    <cellStyle name="_SubHeading_IDB Consol P&amp;L" xfId="7333"/>
    <cellStyle name="_SubHeading_IDBCon" xfId="7334"/>
    <cellStyle name="_SubHeading_IDBE" xfId="7335"/>
    <cellStyle name="_SubHeading_IDBE_1" xfId="7336"/>
    <cellStyle name="_SubHeading_IDBV" xfId="7337"/>
    <cellStyle name="_SubHeading_IDBV_1" xfId="7338"/>
    <cellStyle name="_SubHeading_OriginalBudget" xfId="7339"/>
    <cellStyle name="_SubHeading_OriginalBudget-E" xfId="7340"/>
    <cellStyle name="_SubHeading_Sheet1" xfId="7341"/>
    <cellStyle name="_SubHeading_Sheet8" xfId="7342"/>
    <cellStyle name="_SubHeading_TW Flash by Region_09_10_08 August Phased 07 Actuals_Adj" xfId="7343"/>
    <cellStyle name="_SubHeading_vtemp" xfId="7344"/>
    <cellStyle name="_SubHeading_YTD YTG Rev" xfId="7345"/>
    <cellStyle name="_SubHeading_YTD YTG Rev_Allocations" xfId="7346"/>
    <cellStyle name="_SubHeading_YTD YTG Rev_contemp" xfId="7347"/>
    <cellStyle name="_SubHeading_YTD YTG Rev_etemp" xfId="7348"/>
    <cellStyle name="_SubHeading_YTD YTG Rev_HFCO2011IDBV1099Exp11" xfId="7349"/>
    <cellStyle name="_SubHeading_YTD YTG Rev_IDB Consol P&amp;L" xfId="7350"/>
    <cellStyle name="_SubHeading_YTD YTG Rev_IDBCon" xfId="7351"/>
    <cellStyle name="_SubHeading_YTD YTG Rev_IDBE" xfId="7352"/>
    <cellStyle name="_SubHeading_YTD YTG Rev_IDBE_1" xfId="7353"/>
    <cellStyle name="_SubHeading_YTD YTG Rev_IDBV" xfId="7354"/>
    <cellStyle name="_SubHeading_YTD YTG Rev_IDBV_1" xfId="7355"/>
    <cellStyle name="_SubHeading_YTD YTG Rev_OriginalBudget" xfId="7356"/>
    <cellStyle name="_SubHeading_YTD YTG Rev_OriginalBudget-E" xfId="7357"/>
    <cellStyle name="_SubHeading_YTD YTG Rev_Sheet1" xfId="7358"/>
    <cellStyle name="_SubHeading_YTD YTG Rev_Sheet8" xfId="7359"/>
    <cellStyle name="_SubHeading_YTD YTG Rev_vtemp" xfId="7360"/>
    <cellStyle name="_Summary Notes" xfId="7361"/>
    <cellStyle name="_Summary Notes 2" xfId="7362"/>
    <cellStyle name="_Summary Notes 2_EQ US Exp" xfId="7363"/>
    <cellStyle name="_Summary Notes 3" xfId="7364"/>
    <cellStyle name="_Summary Notes 3_EQ US Exp" xfId="7365"/>
    <cellStyle name="_Summary Notes 3-17-03" xfId="7366"/>
    <cellStyle name="_Summary Notes 3-17-03 2" xfId="7367"/>
    <cellStyle name="_Summary Notes 3-17-03 2_EQ US Exp" xfId="7368"/>
    <cellStyle name="_Summary Notes 3-17-03 3" xfId="7369"/>
    <cellStyle name="_Summary Notes 3-17-03 3_EQ US Exp" xfId="7370"/>
    <cellStyle name="_Summary Notes 3-17-03_2009 Model version 21" xfId="7371"/>
    <cellStyle name="_Summary Notes 3-17-03_2009 Model version 21 2" xfId="7372"/>
    <cellStyle name="_Summary Notes 3-17-03_2009 Model version 21 2_EQ US Exp" xfId="7373"/>
    <cellStyle name="_Summary Notes 3-17-03_2009 Model version 21 3" xfId="7374"/>
    <cellStyle name="_Summary Notes 3-17-03_2009 Model version 21 3_EQ US Exp" xfId="7375"/>
    <cellStyle name="_Summary Notes 3-17-03_2009 Model version 21_EQ US Exp" xfId="7376"/>
    <cellStyle name="_Summary Notes 3-17-03_Allocations" xfId="7377"/>
    <cellStyle name="_Summary Notes 3-17-03_contemp" xfId="7378"/>
    <cellStyle name="_Summary Notes 3-17-03_Eq As P&amp;L" xfId="7379"/>
    <cellStyle name="_Summary Notes 3-17-03_EQ US Exp" xfId="7380"/>
    <cellStyle name="_Summary Notes 3-17-03_etemp" xfId="7381"/>
    <cellStyle name="_Summary Notes 3-17-03_HFCO2011IDBV1099Exp11" xfId="7382"/>
    <cellStyle name="_Summary Notes 3-17-03_IDB Consol P&amp;L" xfId="7383"/>
    <cellStyle name="_Summary Notes 3-17-03_IDBCon" xfId="7384"/>
    <cellStyle name="_Summary Notes 3-17-03_IDBE" xfId="7385"/>
    <cellStyle name="_Summary Notes 3-17-03_IDBE_1" xfId="7386"/>
    <cellStyle name="_Summary Notes 3-17-03_IDBV" xfId="7387"/>
    <cellStyle name="_Summary Notes 3-17-03_IDBV_1" xfId="7388"/>
    <cellStyle name="_Summary Notes 3-17-03_OriginalBudget" xfId="7389"/>
    <cellStyle name="_Summary Notes 3-17-03_OriginalBudget-E" xfId="7390"/>
    <cellStyle name="_Summary Notes 3-17-03_Sheet1" xfId="7391"/>
    <cellStyle name="_Summary Notes 3-17-03_Sheet8" xfId="7392"/>
    <cellStyle name="_Summary Notes 3-17-03_vtemp" xfId="7393"/>
    <cellStyle name="_Summary Notes 3-17-03_YTD YTG Rev" xfId="7394"/>
    <cellStyle name="_Summary Notes 3-17-03_YTD YTG Rev_Allocations" xfId="7395"/>
    <cellStyle name="_Summary Notes 3-17-03_YTD YTG Rev_contemp" xfId="7396"/>
    <cellStyle name="_Summary Notes 3-17-03_YTD YTG Rev_etemp" xfId="7397"/>
    <cellStyle name="_Summary Notes 3-17-03_YTD YTG Rev_HFCO2011IDBV1099Exp11" xfId="7398"/>
    <cellStyle name="_Summary Notes 3-17-03_YTD YTG Rev_IDB Consol P&amp;L" xfId="7399"/>
    <cellStyle name="_Summary Notes 3-17-03_YTD YTG Rev_IDBCon" xfId="7400"/>
    <cellStyle name="_Summary Notes 3-17-03_YTD YTG Rev_IDBE" xfId="7401"/>
    <cellStyle name="_Summary Notes 3-17-03_YTD YTG Rev_IDBE_1" xfId="7402"/>
    <cellStyle name="_Summary Notes 3-17-03_YTD YTG Rev_IDBV" xfId="7403"/>
    <cellStyle name="_Summary Notes 3-17-03_YTD YTG Rev_IDBV_1" xfId="7404"/>
    <cellStyle name="_Summary Notes 3-17-03_YTD YTG Rev_OriginalBudget" xfId="7405"/>
    <cellStyle name="_Summary Notes 3-17-03_YTD YTG Rev_OriginalBudget-E" xfId="7406"/>
    <cellStyle name="_Summary Notes 3-17-03_YTD YTG Rev_Sheet1" xfId="7407"/>
    <cellStyle name="_Summary Notes 3-17-03_YTD YTG Rev_Sheet8" xfId="7408"/>
    <cellStyle name="_Summary Notes 3-17-03_YTD YTG Rev_vtemp" xfId="7409"/>
    <cellStyle name="_Summary Notes 3-18-03" xfId="7410"/>
    <cellStyle name="_Summary Notes 3-18-03 2" xfId="7411"/>
    <cellStyle name="_Summary Notes 3-18-03 2_EQ US Exp" xfId="7412"/>
    <cellStyle name="_Summary Notes 3-18-03 3" xfId="7413"/>
    <cellStyle name="_Summary Notes 3-18-03 3_EQ US Exp" xfId="7414"/>
    <cellStyle name="_Summary Notes 3-18-03_2009 Model version 21" xfId="7415"/>
    <cellStyle name="_Summary Notes 3-18-03_2009 Model version 21 2" xfId="7416"/>
    <cellStyle name="_Summary Notes 3-18-03_2009 Model version 21 2_EQ US Exp" xfId="7417"/>
    <cellStyle name="_Summary Notes 3-18-03_2009 Model version 21 3" xfId="7418"/>
    <cellStyle name="_Summary Notes 3-18-03_2009 Model version 21 3_EQ US Exp" xfId="7419"/>
    <cellStyle name="_Summary Notes 3-18-03_2009 Model version 21_EQ US Exp" xfId="7420"/>
    <cellStyle name="_Summary Notes 3-18-03_Allocations" xfId="7421"/>
    <cellStyle name="_Summary Notes 3-18-03_contemp" xfId="7422"/>
    <cellStyle name="_Summary Notes 3-18-03_Eq As P&amp;L" xfId="7423"/>
    <cellStyle name="_Summary Notes 3-18-03_EQ US Exp" xfId="7424"/>
    <cellStyle name="_Summary Notes 3-18-03_etemp" xfId="7425"/>
    <cellStyle name="_Summary Notes 3-18-03_HFCO2011IDBV1099Exp11" xfId="7426"/>
    <cellStyle name="_Summary Notes 3-18-03_IDB Consol P&amp;L" xfId="7427"/>
    <cellStyle name="_Summary Notes 3-18-03_IDBCon" xfId="7428"/>
    <cellStyle name="_Summary Notes 3-18-03_IDBE" xfId="7429"/>
    <cellStyle name="_Summary Notes 3-18-03_IDBE_1" xfId="7430"/>
    <cellStyle name="_Summary Notes 3-18-03_IDBV" xfId="7431"/>
    <cellStyle name="_Summary Notes 3-18-03_IDBV_1" xfId="7432"/>
    <cellStyle name="_Summary Notes 3-18-03_OriginalBudget" xfId="7433"/>
    <cellStyle name="_Summary Notes 3-18-03_OriginalBudget-E" xfId="7434"/>
    <cellStyle name="_Summary Notes 3-18-03_Sheet1" xfId="7435"/>
    <cellStyle name="_Summary Notes 3-18-03_Sheet8" xfId="7436"/>
    <cellStyle name="_Summary Notes 3-18-03_vtemp" xfId="7437"/>
    <cellStyle name="_Summary Notes 3-18-03_YTD YTG Rev" xfId="7438"/>
    <cellStyle name="_Summary Notes 3-18-03_YTD YTG Rev_Allocations" xfId="7439"/>
    <cellStyle name="_Summary Notes 3-18-03_YTD YTG Rev_contemp" xfId="7440"/>
    <cellStyle name="_Summary Notes 3-18-03_YTD YTG Rev_etemp" xfId="7441"/>
    <cellStyle name="_Summary Notes 3-18-03_YTD YTG Rev_HFCO2011IDBV1099Exp11" xfId="7442"/>
    <cellStyle name="_Summary Notes 3-18-03_YTD YTG Rev_IDB Consol P&amp;L" xfId="7443"/>
    <cellStyle name="_Summary Notes 3-18-03_YTD YTG Rev_IDBCon" xfId="7444"/>
    <cellStyle name="_Summary Notes 3-18-03_YTD YTG Rev_IDBE" xfId="7445"/>
    <cellStyle name="_Summary Notes 3-18-03_YTD YTG Rev_IDBE_1" xfId="7446"/>
    <cellStyle name="_Summary Notes 3-18-03_YTD YTG Rev_IDBV" xfId="7447"/>
    <cellStyle name="_Summary Notes 3-18-03_YTD YTG Rev_IDBV_1" xfId="7448"/>
    <cellStyle name="_Summary Notes 3-18-03_YTD YTG Rev_OriginalBudget" xfId="7449"/>
    <cellStyle name="_Summary Notes 3-18-03_YTD YTG Rev_OriginalBudget-E" xfId="7450"/>
    <cellStyle name="_Summary Notes 3-18-03_YTD YTG Rev_Sheet1" xfId="7451"/>
    <cellStyle name="_Summary Notes 3-18-03_YTD YTG Rev_Sheet8" xfId="7452"/>
    <cellStyle name="_Summary Notes 3-18-03_YTD YTG Rev_vtemp" xfId="7453"/>
    <cellStyle name="_Summary Notes 4-15-03" xfId="7454"/>
    <cellStyle name="_Summary Notes 4-15-03 2" xfId="7455"/>
    <cellStyle name="_Summary Notes 4-15-03 2_EQ US Exp" xfId="7456"/>
    <cellStyle name="_Summary Notes 4-15-03 3" xfId="7457"/>
    <cellStyle name="_Summary Notes 4-15-03 3_EQ US Exp" xfId="7458"/>
    <cellStyle name="_Summary Notes 4-15-03_2009 Model version 21" xfId="7459"/>
    <cellStyle name="_Summary Notes 4-15-03_2009 Model version 21 2" xfId="7460"/>
    <cellStyle name="_Summary Notes 4-15-03_2009 Model version 21 2_EQ US Exp" xfId="7461"/>
    <cellStyle name="_Summary Notes 4-15-03_2009 Model version 21 3" xfId="7462"/>
    <cellStyle name="_Summary Notes 4-15-03_2009 Model version 21 3_EQ US Exp" xfId="7463"/>
    <cellStyle name="_Summary Notes 4-15-03_2009 Model version 21_EQ US Exp" xfId="7464"/>
    <cellStyle name="_Summary Notes 4-15-03_Allocations" xfId="7465"/>
    <cellStyle name="_Summary Notes 4-15-03_contemp" xfId="7466"/>
    <cellStyle name="_Summary Notes 4-15-03_Eq As P&amp;L" xfId="7467"/>
    <cellStyle name="_Summary Notes 4-15-03_EQ US Exp" xfId="7468"/>
    <cellStyle name="_Summary Notes 4-15-03_etemp" xfId="7469"/>
    <cellStyle name="_Summary Notes 4-15-03_HFCO2011IDBV1099Exp11" xfId="7470"/>
    <cellStyle name="_Summary Notes 4-15-03_IDB Consol P&amp;L" xfId="7471"/>
    <cellStyle name="_Summary Notes 4-15-03_IDBCon" xfId="7472"/>
    <cellStyle name="_Summary Notes 4-15-03_IDBE" xfId="7473"/>
    <cellStyle name="_Summary Notes 4-15-03_IDBE_1" xfId="7474"/>
    <cellStyle name="_Summary Notes 4-15-03_IDBV" xfId="7475"/>
    <cellStyle name="_Summary Notes 4-15-03_IDBV_1" xfId="7476"/>
    <cellStyle name="_Summary Notes 4-15-03_OriginalBudget" xfId="7477"/>
    <cellStyle name="_Summary Notes 4-15-03_OriginalBudget-E" xfId="7478"/>
    <cellStyle name="_Summary Notes 4-15-03_Sheet1" xfId="7479"/>
    <cellStyle name="_Summary Notes 4-15-03_Sheet8" xfId="7480"/>
    <cellStyle name="_Summary Notes 4-15-03_vtemp" xfId="7481"/>
    <cellStyle name="_Summary Notes 4-15-03_YTD YTG Rev" xfId="7482"/>
    <cellStyle name="_Summary Notes 4-15-03_YTD YTG Rev_Allocations" xfId="7483"/>
    <cellStyle name="_Summary Notes 4-15-03_YTD YTG Rev_contemp" xfId="7484"/>
    <cellStyle name="_Summary Notes 4-15-03_YTD YTG Rev_etemp" xfId="7485"/>
    <cellStyle name="_Summary Notes 4-15-03_YTD YTG Rev_HFCO2011IDBV1099Exp11" xfId="7486"/>
    <cellStyle name="_Summary Notes 4-15-03_YTD YTG Rev_IDB Consol P&amp;L" xfId="7487"/>
    <cellStyle name="_Summary Notes 4-15-03_YTD YTG Rev_IDBCon" xfId="7488"/>
    <cellStyle name="_Summary Notes 4-15-03_YTD YTG Rev_IDBE" xfId="7489"/>
    <cellStyle name="_Summary Notes 4-15-03_YTD YTG Rev_IDBE_1" xfId="7490"/>
    <cellStyle name="_Summary Notes 4-15-03_YTD YTG Rev_IDBV" xfId="7491"/>
    <cellStyle name="_Summary Notes 4-15-03_YTD YTG Rev_IDBV_1" xfId="7492"/>
    <cellStyle name="_Summary Notes 4-15-03_YTD YTG Rev_OriginalBudget" xfId="7493"/>
    <cellStyle name="_Summary Notes 4-15-03_YTD YTG Rev_OriginalBudget-E" xfId="7494"/>
    <cellStyle name="_Summary Notes 4-15-03_YTD YTG Rev_Sheet1" xfId="7495"/>
    <cellStyle name="_Summary Notes 4-15-03_YTD YTG Rev_Sheet8" xfId="7496"/>
    <cellStyle name="_Summary Notes 4-15-03_YTD YTG Rev_vtemp" xfId="7497"/>
    <cellStyle name="_Summary Notes abbr 5-12" xfId="7498"/>
    <cellStyle name="_Summary Notes abbr 5-12 2" xfId="7499"/>
    <cellStyle name="_Summary Notes abbr 5-12 2_EQ US Exp" xfId="7500"/>
    <cellStyle name="_Summary Notes abbr 5-12 3" xfId="7501"/>
    <cellStyle name="_Summary Notes abbr 5-12 3_EQ US Exp" xfId="7502"/>
    <cellStyle name="_Summary Notes abbr 5-12_2009 Model version 21" xfId="7503"/>
    <cellStyle name="_Summary Notes abbr 5-12_2009 Model version 21 2" xfId="7504"/>
    <cellStyle name="_Summary Notes abbr 5-12_2009 Model version 21 2_EQ US Exp" xfId="7505"/>
    <cellStyle name="_Summary Notes abbr 5-12_2009 Model version 21 3" xfId="7506"/>
    <cellStyle name="_Summary Notes abbr 5-12_2009 Model version 21 3_EQ US Exp" xfId="7507"/>
    <cellStyle name="_Summary Notes abbr 5-12_2009 Model version 21_EQ US Exp" xfId="7508"/>
    <cellStyle name="_Summary Notes abbr 5-12_Allocations" xfId="7509"/>
    <cellStyle name="_Summary Notes abbr 5-12_contemp" xfId="7510"/>
    <cellStyle name="_Summary Notes abbr 5-12_Eq As P&amp;L" xfId="7511"/>
    <cellStyle name="_Summary Notes abbr 5-12_EQ US Exp" xfId="7512"/>
    <cellStyle name="_Summary Notes abbr 5-12_etemp" xfId="7513"/>
    <cellStyle name="_Summary Notes abbr 5-12_HFCO2011IDBV1099Exp11" xfId="7514"/>
    <cellStyle name="_Summary Notes abbr 5-12_IDB Consol P&amp;L" xfId="7515"/>
    <cellStyle name="_Summary Notes abbr 5-12_IDBCon" xfId="7516"/>
    <cellStyle name="_Summary Notes abbr 5-12_IDBE" xfId="7517"/>
    <cellStyle name="_Summary Notes abbr 5-12_IDBE_1" xfId="7518"/>
    <cellStyle name="_Summary Notes abbr 5-12_IDBV" xfId="7519"/>
    <cellStyle name="_Summary Notes abbr 5-12_IDBV_1" xfId="7520"/>
    <cellStyle name="_Summary Notes abbr 5-12_OriginalBudget" xfId="7521"/>
    <cellStyle name="_Summary Notes abbr 5-12_OriginalBudget-E" xfId="7522"/>
    <cellStyle name="_Summary Notes abbr 5-12_Sheet1" xfId="7523"/>
    <cellStyle name="_Summary Notes abbr 5-12_Sheet8" xfId="7524"/>
    <cellStyle name="_Summary Notes abbr 5-12_vtemp" xfId="7525"/>
    <cellStyle name="_Summary Notes abbr 5-12_YTD YTG Rev" xfId="7526"/>
    <cellStyle name="_Summary Notes abbr 5-12_YTD YTG Rev_Allocations" xfId="7527"/>
    <cellStyle name="_Summary Notes abbr 5-12_YTD YTG Rev_contemp" xfId="7528"/>
    <cellStyle name="_Summary Notes abbr 5-12_YTD YTG Rev_etemp" xfId="7529"/>
    <cellStyle name="_Summary Notes abbr 5-12_YTD YTG Rev_HFCO2011IDBV1099Exp11" xfId="7530"/>
    <cellStyle name="_Summary Notes abbr 5-12_YTD YTG Rev_IDB Consol P&amp;L" xfId="7531"/>
    <cellStyle name="_Summary Notes abbr 5-12_YTD YTG Rev_IDBCon" xfId="7532"/>
    <cellStyle name="_Summary Notes abbr 5-12_YTD YTG Rev_IDBE" xfId="7533"/>
    <cellStyle name="_Summary Notes abbr 5-12_YTD YTG Rev_IDBE_1" xfId="7534"/>
    <cellStyle name="_Summary Notes abbr 5-12_YTD YTG Rev_IDBV" xfId="7535"/>
    <cellStyle name="_Summary Notes abbr 5-12_YTD YTG Rev_IDBV_1" xfId="7536"/>
    <cellStyle name="_Summary Notes abbr 5-12_YTD YTG Rev_OriginalBudget" xfId="7537"/>
    <cellStyle name="_Summary Notes abbr 5-12_YTD YTG Rev_OriginalBudget-E" xfId="7538"/>
    <cellStyle name="_Summary Notes abbr 5-12_YTD YTG Rev_Sheet1" xfId="7539"/>
    <cellStyle name="_Summary Notes abbr 5-12_YTD YTG Rev_Sheet8" xfId="7540"/>
    <cellStyle name="_Summary Notes abbr 5-12_YTD YTG Rev_vtemp" xfId="7541"/>
    <cellStyle name="_Summary Notes_2009 Model version 21" xfId="7542"/>
    <cellStyle name="_Summary Notes_2009 Model version 21 2" xfId="7543"/>
    <cellStyle name="_Summary Notes_2009 Model version 21 2_EQ US Exp" xfId="7544"/>
    <cellStyle name="_Summary Notes_2009 Model version 21 3" xfId="7545"/>
    <cellStyle name="_Summary Notes_2009 Model version 21 3_EQ US Exp" xfId="7546"/>
    <cellStyle name="_Summary Notes_2009 Model version 21_EQ US Exp" xfId="7547"/>
    <cellStyle name="_Summary Notes_Allocations" xfId="7548"/>
    <cellStyle name="_Summary Notes_contemp" xfId="7549"/>
    <cellStyle name="_Summary Notes_Eq As P&amp;L" xfId="7550"/>
    <cellStyle name="_Summary Notes_EQ US Exp" xfId="7551"/>
    <cellStyle name="_Summary Notes_etemp" xfId="7552"/>
    <cellStyle name="_Summary Notes_HFCO2011IDBV1099Exp11" xfId="7553"/>
    <cellStyle name="_Summary Notes_IDB Consol P&amp;L" xfId="7554"/>
    <cellStyle name="_Summary Notes_IDBCon" xfId="7555"/>
    <cellStyle name="_Summary Notes_IDBE" xfId="7556"/>
    <cellStyle name="_Summary Notes_IDBE_1" xfId="7557"/>
    <cellStyle name="_Summary Notes_IDBV" xfId="7558"/>
    <cellStyle name="_Summary Notes_IDBV_1" xfId="7559"/>
    <cellStyle name="_Summary Notes_OriginalBudget" xfId="7560"/>
    <cellStyle name="_Summary Notes_OriginalBudget-E" xfId="7561"/>
    <cellStyle name="_Summary Notes_Sheet1" xfId="7562"/>
    <cellStyle name="_Summary Notes_Sheet8" xfId="7563"/>
    <cellStyle name="_Summary Notes_vtemp" xfId="7564"/>
    <cellStyle name="_Summary Notes_YTD YTG Rev" xfId="7565"/>
    <cellStyle name="_Summary Notes_YTD YTG Rev_Allocations" xfId="7566"/>
    <cellStyle name="_Summary Notes_YTD YTG Rev_contemp" xfId="7567"/>
    <cellStyle name="_Summary Notes_YTD YTG Rev_etemp" xfId="7568"/>
    <cellStyle name="_Summary Notes_YTD YTG Rev_HFCO2011IDBV1099Exp11" xfId="7569"/>
    <cellStyle name="_Summary Notes_YTD YTG Rev_IDB Consol P&amp;L" xfId="7570"/>
    <cellStyle name="_Summary Notes_YTD YTG Rev_IDBCon" xfId="7571"/>
    <cellStyle name="_Summary Notes_YTD YTG Rev_IDBE" xfId="7572"/>
    <cellStyle name="_Summary Notes_YTD YTG Rev_IDBE_1" xfId="7573"/>
    <cellStyle name="_Summary Notes_YTD YTG Rev_IDBV" xfId="7574"/>
    <cellStyle name="_Summary Notes_YTD YTG Rev_IDBV_1" xfId="7575"/>
    <cellStyle name="_Summary Notes_YTD YTG Rev_OriginalBudget" xfId="7576"/>
    <cellStyle name="_Summary Notes_YTD YTG Rev_OriginalBudget-E" xfId="7577"/>
    <cellStyle name="_Summary Notes_YTD YTG Rev_Sheet1" xfId="7578"/>
    <cellStyle name="_Summary Notes_YTD YTG Rev_Sheet8" xfId="7579"/>
    <cellStyle name="_Summary Notes_YTD YTG Rev_vtemp" xfId="7580"/>
    <cellStyle name="_Table" xfId="7581"/>
    <cellStyle name="_Table 2" xfId="7582"/>
    <cellStyle name="_Table 2_Allocations" xfId="7583"/>
    <cellStyle name="_Table 2_contemp" xfId="7584"/>
    <cellStyle name="_Table 2_EQ US Exp" xfId="7585"/>
    <cellStyle name="_Table 2_EQ US Exp_HFCO2011IDBV1099Exp11" xfId="7586"/>
    <cellStyle name="_Table 2_EQ US Exp_IDBE" xfId="7587"/>
    <cellStyle name="_Table 2_EQ US Exp_IDBV" xfId="7588"/>
    <cellStyle name="_Table 2_EQ US Exp_OriginalBudget-E" xfId="7589"/>
    <cellStyle name="_Table 2_etemp" xfId="7590"/>
    <cellStyle name="_Table 2_HFCO2011IDBV1099Exp11" xfId="7591"/>
    <cellStyle name="_Table 2_IDB Consol P&amp;L" xfId="7592"/>
    <cellStyle name="_Table 2_IDBCon" xfId="7593"/>
    <cellStyle name="_Table 2_IDBE" xfId="7594"/>
    <cellStyle name="_Table 2_IDBE_1" xfId="7595"/>
    <cellStyle name="_Table 2_IDBV" xfId="7596"/>
    <cellStyle name="_Table 2_IDBV_1" xfId="7597"/>
    <cellStyle name="_Table 2_OriginalBudget" xfId="7598"/>
    <cellStyle name="_Table 2_OriginalBudget-E" xfId="7599"/>
    <cellStyle name="_Table 2_Sheet1" xfId="7600"/>
    <cellStyle name="_Table 2_Sheet8" xfId="7601"/>
    <cellStyle name="_Table 2_vtemp" xfId="7602"/>
    <cellStyle name="_Table 3" xfId="7603"/>
    <cellStyle name="_Table 3_Allocations" xfId="7604"/>
    <cellStyle name="_Table 3_contemp" xfId="7605"/>
    <cellStyle name="_Table 3_EQ US Exp" xfId="7606"/>
    <cellStyle name="_Table 3_EQ US Exp_HFCO2011IDBV1099Exp11" xfId="7607"/>
    <cellStyle name="_Table 3_EQ US Exp_IDBE" xfId="7608"/>
    <cellStyle name="_Table 3_EQ US Exp_IDBV" xfId="7609"/>
    <cellStyle name="_Table 3_EQ US Exp_OriginalBudget-E" xfId="7610"/>
    <cellStyle name="_Table 3_etemp" xfId="7611"/>
    <cellStyle name="_Table 3_HFCO2011IDBV1099Exp11" xfId="7612"/>
    <cellStyle name="_Table 3_IDB Consol P&amp;L" xfId="7613"/>
    <cellStyle name="_Table 3_IDBCon" xfId="7614"/>
    <cellStyle name="_Table 3_IDBE" xfId="7615"/>
    <cellStyle name="_Table 3_IDBE_1" xfId="7616"/>
    <cellStyle name="_Table 3_IDBV" xfId="7617"/>
    <cellStyle name="_Table 3_IDBV_1" xfId="7618"/>
    <cellStyle name="_Table 3_OriginalBudget" xfId="7619"/>
    <cellStyle name="_Table 3_OriginalBudget-E" xfId="7620"/>
    <cellStyle name="_Table 3_Sheet1" xfId="7621"/>
    <cellStyle name="_Table 3_Sheet8" xfId="7622"/>
    <cellStyle name="_Table 3_vtemp" xfId="7623"/>
    <cellStyle name="_Table_2009 Model version 21" xfId="7624"/>
    <cellStyle name="_Table_2009 Model version 21 2" xfId="7625"/>
    <cellStyle name="_Table_2009 Model version 21 2_Allocations" xfId="7626"/>
    <cellStyle name="_Table_2009 Model version 21 2_contemp" xfId="7627"/>
    <cellStyle name="_Table_2009 Model version 21 2_EQ US Exp" xfId="7628"/>
    <cellStyle name="_Table_2009 Model version 21 2_EQ US Exp_HFCO2011IDBV1099Exp11" xfId="7629"/>
    <cellStyle name="_Table_2009 Model version 21 2_EQ US Exp_IDBE" xfId="7630"/>
    <cellStyle name="_Table_2009 Model version 21 2_EQ US Exp_IDBV" xfId="7631"/>
    <cellStyle name="_Table_2009 Model version 21 2_EQ US Exp_OriginalBudget-E" xfId="7632"/>
    <cellStyle name="_Table_2009 Model version 21 2_etemp" xfId="7633"/>
    <cellStyle name="_Table_2009 Model version 21 2_HFCO2011IDBV1099Exp11" xfId="7634"/>
    <cellStyle name="_Table_2009 Model version 21 2_IDB Consol P&amp;L" xfId="7635"/>
    <cellStyle name="_Table_2009 Model version 21 2_IDBCon" xfId="7636"/>
    <cellStyle name="_Table_2009 Model version 21 2_IDBE" xfId="7637"/>
    <cellStyle name="_Table_2009 Model version 21 2_IDBE_1" xfId="7638"/>
    <cellStyle name="_Table_2009 Model version 21 2_IDBV" xfId="7639"/>
    <cellStyle name="_Table_2009 Model version 21 2_IDBV_1" xfId="7640"/>
    <cellStyle name="_Table_2009 Model version 21 2_OriginalBudget" xfId="7641"/>
    <cellStyle name="_Table_2009 Model version 21 2_OriginalBudget-E" xfId="7642"/>
    <cellStyle name="_Table_2009 Model version 21 2_Sheet1" xfId="7643"/>
    <cellStyle name="_Table_2009 Model version 21 2_Sheet8" xfId="7644"/>
    <cellStyle name="_Table_2009 Model version 21 2_vtemp" xfId="7645"/>
    <cellStyle name="_Table_2009 Model version 21 3" xfId="7646"/>
    <cellStyle name="_Table_2009 Model version 21 3_Allocations" xfId="7647"/>
    <cellStyle name="_Table_2009 Model version 21 3_contemp" xfId="7648"/>
    <cellStyle name="_Table_2009 Model version 21 3_EQ US Exp" xfId="7649"/>
    <cellStyle name="_Table_2009 Model version 21 3_EQ US Exp_HFCO2011IDBV1099Exp11" xfId="7650"/>
    <cellStyle name="_Table_2009 Model version 21 3_EQ US Exp_IDBE" xfId="7651"/>
    <cellStyle name="_Table_2009 Model version 21 3_EQ US Exp_IDBV" xfId="7652"/>
    <cellStyle name="_Table_2009 Model version 21 3_EQ US Exp_OriginalBudget-E" xfId="7653"/>
    <cellStyle name="_Table_2009 Model version 21 3_etemp" xfId="7654"/>
    <cellStyle name="_Table_2009 Model version 21 3_HFCO2011IDBV1099Exp11" xfId="7655"/>
    <cellStyle name="_Table_2009 Model version 21 3_IDB Consol P&amp;L" xfId="7656"/>
    <cellStyle name="_Table_2009 Model version 21 3_IDBCon" xfId="7657"/>
    <cellStyle name="_Table_2009 Model version 21 3_IDBE" xfId="7658"/>
    <cellStyle name="_Table_2009 Model version 21 3_IDBE_1" xfId="7659"/>
    <cellStyle name="_Table_2009 Model version 21 3_IDBV" xfId="7660"/>
    <cellStyle name="_Table_2009 Model version 21 3_IDBV_1" xfId="7661"/>
    <cellStyle name="_Table_2009 Model version 21 3_OriginalBudget" xfId="7662"/>
    <cellStyle name="_Table_2009 Model version 21 3_OriginalBudget-E" xfId="7663"/>
    <cellStyle name="_Table_2009 Model version 21 3_Sheet1" xfId="7664"/>
    <cellStyle name="_Table_2009 Model version 21 3_Sheet8" xfId="7665"/>
    <cellStyle name="_Table_2009 Model version 21 3_vtemp" xfId="7666"/>
    <cellStyle name="_Table_2009 Model version 21_Allocations" xfId="7667"/>
    <cellStyle name="_Table_2009 Model version 21_contemp" xfId="7668"/>
    <cellStyle name="_Table_2009 Model version 21_EQ US Exp" xfId="7669"/>
    <cellStyle name="_Table_2009 Model version 21_EQ US Exp_HFCO2011IDBV1099Exp11" xfId="7670"/>
    <cellStyle name="_Table_2009 Model version 21_EQ US Exp_IDBE" xfId="7671"/>
    <cellStyle name="_Table_2009 Model version 21_EQ US Exp_IDBV" xfId="7672"/>
    <cellStyle name="_Table_2009 Model version 21_EQ US Exp_OriginalBudget-E" xfId="7673"/>
    <cellStyle name="_Table_2009 Model version 21_etemp" xfId="7674"/>
    <cellStyle name="_Table_2009 Model version 21_HFCO2011IDBV1099Exp11" xfId="7675"/>
    <cellStyle name="_Table_2009 Model version 21_IDB Consol P&amp;L" xfId="7676"/>
    <cellStyle name="_Table_2009 Model version 21_IDBCon" xfId="7677"/>
    <cellStyle name="_Table_2009 Model version 21_IDBE" xfId="7678"/>
    <cellStyle name="_Table_2009 Model version 21_IDBE_1" xfId="7679"/>
    <cellStyle name="_Table_2009 Model version 21_IDBV" xfId="7680"/>
    <cellStyle name="_Table_2009 Model version 21_IDBV_1" xfId="7681"/>
    <cellStyle name="_Table_2009 Model version 21_OriginalBudget" xfId="7682"/>
    <cellStyle name="_Table_2009 Model version 21_OriginalBudget-E" xfId="7683"/>
    <cellStyle name="_Table_2009 Model version 21_Sheet1" xfId="7684"/>
    <cellStyle name="_Table_2009 Model version 21_Sheet8" xfId="7685"/>
    <cellStyle name="_Table_2009 Model version 21_vtemp" xfId="7686"/>
    <cellStyle name="_Table_Allocations" xfId="7687"/>
    <cellStyle name="_Table_contemp" xfId="7688"/>
    <cellStyle name="_Table_Eq As P&amp;L" xfId="7689"/>
    <cellStyle name="_Table_EQ US Exp" xfId="7690"/>
    <cellStyle name="_Table_EQ US Exp_HFCO2011IDBV1099Exp11" xfId="7691"/>
    <cellStyle name="_Table_EQ US Exp_IDBE" xfId="7692"/>
    <cellStyle name="_Table_EQ US Exp_IDBV" xfId="7693"/>
    <cellStyle name="_Table_EQ US Exp_OriginalBudget-E" xfId="7694"/>
    <cellStyle name="_Table_etemp" xfId="7695"/>
    <cellStyle name="_Table_HFCO2011IDBV1099Exp11" xfId="7696"/>
    <cellStyle name="_Table_IDB Consol P&amp;L" xfId="7697"/>
    <cellStyle name="_Table_IDBCon" xfId="7698"/>
    <cellStyle name="_Table_IDBE" xfId="7699"/>
    <cellStyle name="_Table_IDBE_1" xfId="7700"/>
    <cellStyle name="_Table_IDBV" xfId="7701"/>
    <cellStyle name="_Table_IDBV_1" xfId="7702"/>
    <cellStyle name="_Table_OriginalBudget" xfId="7703"/>
    <cellStyle name="_Table_OriginalBudget-E" xfId="7704"/>
    <cellStyle name="_Table_Sheet1" xfId="7705"/>
    <cellStyle name="_Table_Sheet8" xfId="7706"/>
    <cellStyle name="_Table_TW Flash by Region_09_10_08 August Phased 07 Actuals_Adj" xfId="7707"/>
    <cellStyle name="_Table_vtemp" xfId="7708"/>
    <cellStyle name="_Table_YTD YTG Rev" xfId="7709"/>
    <cellStyle name="_Table_YTD YTG Rev_Allocations" xfId="7710"/>
    <cellStyle name="_Table_YTD YTG Rev_contemp" xfId="7711"/>
    <cellStyle name="_Table_YTD YTG Rev_etemp" xfId="7712"/>
    <cellStyle name="_Table_YTD YTG Rev_HFCO2011IDBV1099Exp11" xfId="7713"/>
    <cellStyle name="_Table_YTD YTG Rev_IDB Consol P&amp;L" xfId="7714"/>
    <cellStyle name="_Table_YTD YTG Rev_IDBCon" xfId="7715"/>
    <cellStyle name="_Table_YTD YTG Rev_IDBE" xfId="7716"/>
    <cellStyle name="_Table_YTD YTG Rev_IDBE_1" xfId="7717"/>
    <cellStyle name="_Table_YTD YTG Rev_IDBV" xfId="7718"/>
    <cellStyle name="_Table_YTD YTG Rev_IDBV_1" xfId="7719"/>
    <cellStyle name="_Table_YTD YTG Rev_OriginalBudget" xfId="7720"/>
    <cellStyle name="_Table_YTD YTG Rev_OriginalBudget-E" xfId="7721"/>
    <cellStyle name="_Table_YTD YTG Rev_Sheet1" xfId="7722"/>
    <cellStyle name="_Table_YTD YTG Rev_Sheet8" xfId="7723"/>
    <cellStyle name="_Table_YTD YTG Rev_vtemp" xfId="7724"/>
    <cellStyle name="_TableHead" xfId="7725"/>
    <cellStyle name="_TableHead 2" xfId="7726"/>
    <cellStyle name="_TableHead 2 2 3" xfId="7727"/>
    <cellStyle name="_TableHead 2_Allocations" xfId="7728"/>
    <cellStyle name="_TableHead 2_contemp" xfId="7729"/>
    <cellStyle name="_TableHead 2_EQ US Exp" xfId="7730"/>
    <cellStyle name="_TableHead 2_EQ US Exp_HFCO2011IDBV1099Exp11" xfId="7731"/>
    <cellStyle name="_TableHead 2_EQ US Exp_IDBE" xfId="7732"/>
    <cellStyle name="_TableHead 2_EQ US Exp_IDBV" xfId="7733"/>
    <cellStyle name="_TableHead 2_EQ US Exp_OriginalBudget-E" xfId="7734"/>
    <cellStyle name="_TableHead 2_etemp" xfId="7735"/>
    <cellStyle name="_TableHead 2_HFCO2011IDBV1099Exp11" xfId="7736"/>
    <cellStyle name="_TableHead 2_IDB Consol P&amp;L" xfId="7737"/>
    <cellStyle name="_TableHead 2_IDBCon" xfId="7738"/>
    <cellStyle name="_TableHead 2_IDBE" xfId="7739"/>
    <cellStyle name="_TableHead 2_IDBE_1" xfId="7740"/>
    <cellStyle name="_TableHead 2_IDBV" xfId="7741"/>
    <cellStyle name="_TableHead 2_IDBV_1" xfId="7742"/>
    <cellStyle name="_TableHead 2_OriginalBudget" xfId="7743"/>
    <cellStyle name="_TableHead 2_OriginalBudget-E" xfId="7744"/>
    <cellStyle name="_TableHead 2_Sheet1" xfId="7745"/>
    <cellStyle name="_TableHead 2_Sheet8" xfId="7746"/>
    <cellStyle name="_TableHead 2_vtemp" xfId="7747"/>
    <cellStyle name="_TableHead 3" xfId="7748"/>
    <cellStyle name="_TableHead 3_Allocations" xfId="7749"/>
    <cellStyle name="_TableHead 3_contemp" xfId="7750"/>
    <cellStyle name="_TableHead 3_EQ US Exp" xfId="7751"/>
    <cellStyle name="_TableHead 3_EQ US Exp_HFCO2011IDBV1099Exp11" xfId="7752"/>
    <cellStyle name="_TableHead 3_EQ US Exp_IDBE" xfId="7753"/>
    <cellStyle name="_TableHead 3_EQ US Exp_IDBV" xfId="7754"/>
    <cellStyle name="_TableHead 3_EQ US Exp_OriginalBudget-E" xfId="7755"/>
    <cellStyle name="_TableHead 3_etemp" xfId="7756"/>
    <cellStyle name="_TableHead 3_HFCO2011IDBV1099Exp11" xfId="7757"/>
    <cellStyle name="_TableHead 3_IDB Consol P&amp;L" xfId="7758"/>
    <cellStyle name="_TableHead 3_IDBCon" xfId="7759"/>
    <cellStyle name="_TableHead 3_IDBE" xfId="7760"/>
    <cellStyle name="_TableHead 3_IDBE_1" xfId="7761"/>
    <cellStyle name="_TableHead 3_IDBV" xfId="7762"/>
    <cellStyle name="_TableHead 3_IDBV_1" xfId="7763"/>
    <cellStyle name="_TableHead 3_OriginalBudget" xfId="7764"/>
    <cellStyle name="_TableHead 3_OriginalBudget-E" xfId="7765"/>
    <cellStyle name="_TableHead 3_Sheet1" xfId="7766"/>
    <cellStyle name="_TableHead 3_Sheet8" xfId="7767"/>
    <cellStyle name="_TableHead 3_vtemp" xfId="7768"/>
    <cellStyle name="_TableHead_2009 Model version 21" xfId="7769"/>
    <cellStyle name="_TableHead_2009 Model version 21 2" xfId="7770"/>
    <cellStyle name="_TableHead_2009 Model version 21 2_Allocations" xfId="7771"/>
    <cellStyle name="_TableHead_2009 Model version 21 2_contemp" xfId="7772"/>
    <cellStyle name="_TableHead_2009 Model version 21 2_EQ US Exp" xfId="7773"/>
    <cellStyle name="_TableHead_2009 Model version 21 2_EQ US Exp_HFCO2011IDBV1099Exp11" xfId="7774"/>
    <cellStyle name="_TableHead_2009 Model version 21 2_EQ US Exp_IDBE" xfId="7775"/>
    <cellStyle name="_TableHead_2009 Model version 21 2_EQ US Exp_IDBV" xfId="7776"/>
    <cellStyle name="_TableHead_2009 Model version 21 2_EQ US Exp_OriginalBudget-E" xfId="7777"/>
    <cellStyle name="_TableHead_2009 Model version 21 2_etemp" xfId="7778"/>
    <cellStyle name="_TableHead_2009 Model version 21 2_HFCO2011IDBV1099Exp11" xfId="7779"/>
    <cellStyle name="_TableHead_2009 Model version 21 2_IDB Consol P&amp;L" xfId="7780"/>
    <cellStyle name="_TableHead_2009 Model version 21 2_IDBCon" xfId="7781"/>
    <cellStyle name="_TableHead_2009 Model version 21 2_IDBE" xfId="7782"/>
    <cellStyle name="_TableHead_2009 Model version 21 2_IDBE_1" xfId="7783"/>
    <cellStyle name="_TableHead_2009 Model version 21 2_IDBV" xfId="7784"/>
    <cellStyle name="_TableHead_2009 Model version 21 2_IDBV_1" xfId="7785"/>
    <cellStyle name="_TableHead_2009 Model version 21 2_OriginalBudget" xfId="7786"/>
    <cellStyle name="_TableHead_2009 Model version 21 2_OriginalBudget-E" xfId="7787"/>
    <cellStyle name="_TableHead_2009 Model version 21 2_Sheet1" xfId="7788"/>
    <cellStyle name="_TableHead_2009 Model version 21 2_Sheet8" xfId="7789"/>
    <cellStyle name="_TableHead_2009 Model version 21 2_vtemp" xfId="7790"/>
    <cellStyle name="_TableHead_2009 Model version 21 3" xfId="7791"/>
    <cellStyle name="_TableHead_2009 Model version 21 3_Allocations" xfId="7792"/>
    <cellStyle name="_TableHead_2009 Model version 21 3_contemp" xfId="7793"/>
    <cellStyle name="_TableHead_2009 Model version 21 3_EQ US Exp" xfId="7794"/>
    <cellStyle name="_TableHead_2009 Model version 21 3_EQ US Exp_HFCO2011IDBV1099Exp11" xfId="7795"/>
    <cellStyle name="_TableHead_2009 Model version 21 3_EQ US Exp_IDBE" xfId="7796"/>
    <cellStyle name="_TableHead_2009 Model version 21 3_EQ US Exp_IDBV" xfId="7797"/>
    <cellStyle name="_TableHead_2009 Model version 21 3_EQ US Exp_OriginalBudget-E" xfId="7798"/>
    <cellStyle name="_TableHead_2009 Model version 21 3_etemp" xfId="7799"/>
    <cellStyle name="_TableHead_2009 Model version 21 3_HFCO2011IDBV1099Exp11" xfId="7800"/>
    <cellStyle name="_TableHead_2009 Model version 21 3_IDB Consol P&amp;L" xfId="7801"/>
    <cellStyle name="_TableHead_2009 Model version 21 3_IDBCon" xfId="7802"/>
    <cellStyle name="_TableHead_2009 Model version 21 3_IDBE" xfId="7803"/>
    <cellStyle name="_TableHead_2009 Model version 21 3_IDBE_1" xfId="7804"/>
    <cellStyle name="_TableHead_2009 Model version 21 3_IDBV" xfId="7805"/>
    <cellStyle name="_TableHead_2009 Model version 21 3_IDBV_1" xfId="7806"/>
    <cellStyle name="_TableHead_2009 Model version 21 3_OriginalBudget" xfId="7807"/>
    <cellStyle name="_TableHead_2009 Model version 21 3_OriginalBudget-E" xfId="7808"/>
    <cellStyle name="_TableHead_2009 Model version 21 3_Sheet1" xfId="7809"/>
    <cellStyle name="_TableHead_2009 Model version 21 3_Sheet8" xfId="7810"/>
    <cellStyle name="_TableHead_2009 Model version 21 3_vtemp" xfId="7811"/>
    <cellStyle name="_TableHead_2009 Model version 21_Allocations" xfId="7812"/>
    <cellStyle name="_TableHead_2009 Model version 21_contemp" xfId="7813"/>
    <cellStyle name="_TableHead_2009 Model version 21_EQ US Exp" xfId="7814"/>
    <cellStyle name="_TableHead_2009 Model version 21_EQ US Exp_HFCO2011IDBV1099Exp11" xfId="7815"/>
    <cellStyle name="_TableHead_2009 Model version 21_EQ US Exp_IDBE" xfId="7816"/>
    <cellStyle name="_TableHead_2009 Model version 21_EQ US Exp_IDBV" xfId="7817"/>
    <cellStyle name="_TableHead_2009 Model version 21_EQ US Exp_OriginalBudget-E" xfId="7818"/>
    <cellStyle name="_TableHead_2009 Model version 21_etemp" xfId="7819"/>
    <cellStyle name="_TableHead_2009 Model version 21_HFCO2011IDBV1099Exp11" xfId="7820"/>
    <cellStyle name="_TableHead_2009 Model version 21_IDB Consol P&amp;L" xfId="7821"/>
    <cellStyle name="_TableHead_2009 Model version 21_IDBCon" xfId="7822"/>
    <cellStyle name="_TableHead_2009 Model version 21_IDBE" xfId="7823"/>
    <cellStyle name="_TableHead_2009 Model version 21_IDBE_1" xfId="7824"/>
    <cellStyle name="_TableHead_2009 Model version 21_IDBV" xfId="7825"/>
    <cellStyle name="_TableHead_2009 Model version 21_IDBV_1" xfId="7826"/>
    <cellStyle name="_TableHead_2009 Model version 21_OriginalBudget" xfId="7827"/>
    <cellStyle name="_TableHead_2009 Model version 21_OriginalBudget-E" xfId="7828"/>
    <cellStyle name="_TableHead_2009 Model version 21_Sheet1" xfId="7829"/>
    <cellStyle name="_TableHead_2009 Model version 21_Sheet8" xfId="7830"/>
    <cellStyle name="_TableHead_2009 Model version 21_vtemp" xfId="7831"/>
    <cellStyle name="_TableHead_Allocations" xfId="7832"/>
    <cellStyle name="_TableHead_contemp" xfId="7833"/>
    <cellStyle name="_TableHead_eidb forecasts" xfId="7834"/>
    <cellStyle name="_TableHead_Eq As P&amp;L" xfId="7835"/>
    <cellStyle name="_TableHead_EQ US Exp" xfId="7836"/>
    <cellStyle name="_TableHead_EQ US Exp_HFCO2011IDBV1099Exp11" xfId="7837"/>
    <cellStyle name="_TableHead_EQ US Exp_IDBE" xfId="7838"/>
    <cellStyle name="_TableHead_EQ US Exp_IDBV" xfId="7839"/>
    <cellStyle name="_TableHead_EQ US Exp_OriginalBudget-E" xfId="7840"/>
    <cellStyle name="_TableHead_etemp" xfId="7841"/>
    <cellStyle name="_TableHead_HFCO2011IDBV1099Exp11" xfId="7842"/>
    <cellStyle name="_TableHead_IDB Consol P&amp;L" xfId="7843"/>
    <cellStyle name="_TableHead_IDB Exp($)" xfId="7844"/>
    <cellStyle name="_TableHead_IDB Exp($) 2" xfId="7845"/>
    <cellStyle name="_TableHead_IDB Exp($) 2_Allocations" xfId="7846"/>
    <cellStyle name="_TableHead_IDB Exp($) 2_contemp" xfId="7847"/>
    <cellStyle name="_TableHead_IDB Exp($) 2_EQ US Exp" xfId="7848"/>
    <cellStyle name="_TableHead_IDB Exp($) 2_EQ US Exp_HFCO2011IDBV1099Exp11" xfId="7849"/>
    <cellStyle name="_TableHead_IDB Exp($) 2_EQ US Exp_IDBE" xfId="7850"/>
    <cellStyle name="_TableHead_IDB Exp($) 2_EQ US Exp_IDBV" xfId="7851"/>
    <cellStyle name="_TableHead_IDB Exp($) 2_EQ US Exp_OriginalBudget-E" xfId="7852"/>
    <cellStyle name="_TableHead_IDB Exp($) 2_etemp" xfId="7853"/>
    <cellStyle name="_TableHead_IDB Exp($) 2_HFCO2011IDBV1099Exp11" xfId="7854"/>
    <cellStyle name="_TableHead_IDB Exp($) 2_IDB Consol P&amp;L" xfId="7855"/>
    <cellStyle name="_TableHead_IDB Exp($) 2_IDBCon" xfId="7856"/>
    <cellStyle name="_TableHead_IDB Exp($) 2_IDBE" xfId="7857"/>
    <cellStyle name="_TableHead_IDB Exp($) 2_IDBE_1" xfId="7858"/>
    <cellStyle name="_TableHead_IDB Exp($) 2_IDBV" xfId="7859"/>
    <cellStyle name="_TableHead_IDB Exp($) 2_IDBV_1" xfId="7860"/>
    <cellStyle name="_TableHead_IDB Exp($) 2_OriginalBudget" xfId="7861"/>
    <cellStyle name="_TableHead_IDB Exp($) 2_OriginalBudget-E" xfId="7862"/>
    <cellStyle name="_TableHead_IDB Exp($) 2_Sheet1" xfId="7863"/>
    <cellStyle name="_TableHead_IDB Exp($) 2_Sheet8" xfId="7864"/>
    <cellStyle name="_TableHead_IDB Exp($) 2_vtemp" xfId="7865"/>
    <cellStyle name="_TableHead_IDB Exp($) 3" xfId="7866"/>
    <cellStyle name="_TableHead_IDB Exp($) 3_Allocations" xfId="7867"/>
    <cellStyle name="_TableHead_IDB Exp($) 3_contemp" xfId="7868"/>
    <cellStyle name="_TableHead_IDB Exp($) 3_EQ US Exp" xfId="7869"/>
    <cellStyle name="_TableHead_IDB Exp($) 3_EQ US Exp_HFCO2011IDBV1099Exp11" xfId="7870"/>
    <cellStyle name="_TableHead_IDB Exp($) 3_EQ US Exp_IDBE" xfId="7871"/>
    <cellStyle name="_TableHead_IDB Exp($) 3_EQ US Exp_IDBV" xfId="7872"/>
    <cellStyle name="_TableHead_IDB Exp($) 3_EQ US Exp_OriginalBudget-E" xfId="7873"/>
    <cellStyle name="_TableHead_IDB Exp($) 3_etemp" xfId="7874"/>
    <cellStyle name="_TableHead_IDB Exp($) 3_HFCO2011IDBV1099Exp11" xfId="7875"/>
    <cellStyle name="_TableHead_IDB Exp($) 3_IDB Consol P&amp;L" xfId="7876"/>
    <cellStyle name="_TableHead_IDB Exp($) 3_IDBCon" xfId="7877"/>
    <cellStyle name="_TableHead_IDB Exp($) 3_IDBE" xfId="7878"/>
    <cellStyle name="_TableHead_IDB Exp($) 3_IDBE_1" xfId="7879"/>
    <cellStyle name="_TableHead_IDB Exp($) 3_IDBV" xfId="7880"/>
    <cellStyle name="_TableHead_IDB Exp($) 3_IDBV_1" xfId="7881"/>
    <cellStyle name="_TableHead_IDB Exp($) 3_OriginalBudget" xfId="7882"/>
    <cellStyle name="_TableHead_IDB Exp($) 3_OriginalBudget-E" xfId="7883"/>
    <cellStyle name="_TableHead_IDB Exp($) 3_Sheet1" xfId="7884"/>
    <cellStyle name="_TableHead_IDB Exp($) 3_Sheet8" xfId="7885"/>
    <cellStyle name="_TableHead_IDB Exp($) 3_vtemp" xfId="7886"/>
    <cellStyle name="_TableHead_IDB Exp($)_2009 Model version 21" xfId="7887"/>
    <cellStyle name="_TableHead_IDB Exp($)_2009 Model version 21 2" xfId="7888"/>
    <cellStyle name="_TableHead_IDB Exp($)_2009 Model version 21 2_Allocations" xfId="7889"/>
    <cellStyle name="_TableHead_IDB Exp($)_2009 Model version 21 2_contemp" xfId="7890"/>
    <cellStyle name="_TableHead_IDB Exp($)_2009 Model version 21 2_EQ US Exp" xfId="7891"/>
    <cellStyle name="_TableHead_IDB Exp($)_2009 Model version 21 2_EQ US Exp_HFCO2011IDBV1099Exp11" xfId="7892"/>
    <cellStyle name="_TableHead_IDB Exp($)_2009 Model version 21 2_EQ US Exp_IDBE" xfId="7893"/>
    <cellStyle name="_TableHead_IDB Exp($)_2009 Model version 21 2_EQ US Exp_IDBV" xfId="7894"/>
    <cellStyle name="_TableHead_IDB Exp($)_2009 Model version 21 2_EQ US Exp_OriginalBudget-E" xfId="7895"/>
    <cellStyle name="_TableHead_IDB Exp($)_2009 Model version 21 2_etemp" xfId="7896"/>
    <cellStyle name="_TableHead_IDB Exp($)_2009 Model version 21 2_HFCO2011IDBV1099Exp11" xfId="7897"/>
    <cellStyle name="_TableHead_IDB Exp($)_2009 Model version 21 2_IDB Consol P&amp;L" xfId="7898"/>
    <cellStyle name="_TableHead_IDB Exp($)_2009 Model version 21 2_IDBCon" xfId="7899"/>
    <cellStyle name="_TableHead_IDB Exp($)_2009 Model version 21 2_IDBE" xfId="7900"/>
    <cellStyle name="_TableHead_IDB Exp($)_2009 Model version 21 2_IDBE_1" xfId="7901"/>
    <cellStyle name="_TableHead_IDB Exp($)_2009 Model version 21 2_IDBV" xfId="7902"/>
    <cellStyle name="_TableHead_IDB Exp($)_2009 Model version 21 2_IDBV_1" xfId="7903"/>
    <cellStyle name="_TableHead_IDB Exp($)_2009 Model version 21 2_OriginalBudget" xfId="7904"/>
    <cellStyle name="_TableHead_IDB Exp($)_2009 Model version 21 2_OriginalBudget-E" xfId="7905"/>
    <cellStyle name="_TableHead_IDB Exp($)_2009 Model version 21 2_Sheet1" xfId="7906"/>
    <cellStyle name="_TableHead_IDB Exp($)_2009 Model version 21 2_Sheet8" xfId="7907"/>
    <cellStyle name="_TableHead_IDB Exp($)_2009 Model version 21 2_vtemp" xfId="7908"/>
    <cellStyle name="_TableHead_IDB Exp($)_2009 Model version 21 3" xfId="7909"/>
    <cellStyle name="_TableHead_IDB Exp($)_2009 Model version 21 3_Allocations" xfId="7910"/>
    <cellStyle name="_TableHead_IDB Exp($)_2009 Model version 21 3_contemp" xfId="7911"/>
    <cellStyle name="_TableHead_IDB Exp($)_2009 Model version 21 3_EQ US Exp" xfId="7912"/>
    <cellStyle name="_TableHead_IDB Exp($)_2009 Model version 21 3_EQ US Exp_HFCO2011IDBV1099Exp11" xfId="7913"/>
    <cellStyle name="_TableHead_IDB Exp($)_2009 Model version 21 3_EQ US Exp_IDBE" xfId="7914"/>
    <cellStyle name="_TableHead_IDB Exp($)_2009 Model version 21 3_EQ US Exp_IDBV" xfId="7915"/>
    <cellStyle name="_TableHead_IDB Exp($)_2009 Model version 21 3_EQ US Exp_OriginalBudget-E" xfId="7916"/>
    <cellStyle name="_TableHead_IDB Exp($)_2009 Model version 21 3_etemp" xfId="7917"/>
    <cellStyle name="_TableHead_IDB Exp($)_2009 Model version 21 3_HFCO2011IDBV1099Exp11" xfId="7918"/>
    <cellStyle name="_TableHead_IDB Exp($)_2009 Model version 21 3_IDB Consol P&amp;L" xfId="7919"/>
    <cellStyle name="_TableHead_IDB Exp($)_2009 Model version 21 3_IDBCon" xfId="7920"/>
    <cellStyle name="_TableHead_IDB Exp($)_2009 Model version 21 3_IDBE" xfId="7921"/>
    <cellStyle name="_TableHead_IDB Exp($)_2009 Model version 21 3_IDBE_1" xfId="7922"/>
    <cellStyle name="_TableHead_IDB Exp($)_2009 Model version 21 3_IDBV" xfId="7923"/>
    <cellStyle name="_TableHead_IDB Exp($)_2009 Model version 21 3_IDBV_1" xfId="7924"/>
    <cellStyle name="_TableHead_IDB Exp($)_2009 Model version 21 3_OriginalBudget" xfId="7925"/>
    <cellStyle name="_TableHead_IDB Exp($)_2009 Model version 21 3_OriginalBudget-E" xfId="7926"/>
    <cellStyle name="_TableHead_IDB Exp($)_2009 Model version 21 3_Sheet1" xfId="7927"/>
    <cellStyle name="_TableHead_IDB Exp($)_2009 Model version 21 3_Sheet8" xfId="7928"/>
    <cellStyle name="_TableHead_IDB Exp($)_2009 Model version 21 3_vtemp" xfId="7929"/>
    <cellStyle name="_TableHead_IDB Exp($)_2009 Model version 21_Allocations" xfId="7930"/>
    <cellStyle name="_TableHead_IDB Exp($)_2009 Model version 21_contemp" xfId="7931"/>
    <cellStyle name="_TableHead_IDB Exp($)_2009 Model version 21_EQ US Exp" xfId="7932"/>
    <cellStyle name="_TableHead_IDB Exp($)_2009 Model version 21_EQ US Exp_HFCO2011IDBV1099Exp11" xfId="7933"/>
    <cellStyle name="_TableHead_IDB Exp($)_2009 Model version 21_EQ US Exp_IDBE" xfId="7934"/>
    <cellStyle name="_TableHead_IDB Exp($)_2009 Model version 21_EQ US Exp_IDBV" xfId="7935"/>
    <cellStyle name="_TableHead_IDB Exp($)_2009 Model version 21_EQ US Exp_OriginalBudget-E" xfId="7936"/>
    <cellStyle name="_TableHead_IDB Exp($)_2009 Model version 21_etemp" xfId="7937"/>
    <cellStyle name="_TableHead_IDB Exp($)_2009 Model version 21_HFCO2011IDBV1099Exp11" xfId="7938"/>
    <cellStyle name="_TableHead_IDB Exp($)_2009 Model version 21_IDB Consol P&amp;L" xfId="7939"/>
    <cellStyle name="_TableHead_IDB Exp($)_2009 Model version 21_IDBCon" xfId="7940"/>
    <cellStyle name="_TableHead_IDB Exp($)_2009 Model version 21_IDBE" xfId="7941"/>
    <cellStyle name="_TableHead_IDB Exp($)_2009 Model version 21_IDBE_1" xfId="7942"/>
    <cellStyle name="_TableHead_IDB Exp($)_2009 Model version 21_IDBV" xfId="7943"/>
    <cellStyle name="_TableHead_IDB Exp($)_2009 Model version 21_IDBV_1" xfId="7944"/>
    <cellStyle name="_TableHead_IDB Exp($)_2009 Model version 21_OriginalBudget" xfId="7945"/>
    <cellStyle name="_TableHead_IDB Exp($)_2009 Model version 21_OriginalBudget-E" xfId="7946"/>
    <cellStyle name="_TableHead_IDB Exp($)_2009 Model version 21_Sheet1" xfId="7947"/>
    <cellStyle name="_TableHead_IDB Exp($)_2009 Model version 21_Sheet8" xfId="7948"/>
    <cellStyle name="_TableHead_IDB Exp($)_2009 Model version 21_vtemp" xfId="7949"/>
    <cellStyle name="_TableHead_IDB Exp($)_Allocations" xfId="7950"/>
    <cellStyle name="_TableHead_IDB Exp($)_contemp" xfId="7951"/>
    <cellStyle name="_TableHead_IDB Exp($)_EQ US Exp" xfId="7952"/>
    <cellStyle name="_TableHead_IDB Exp($)_EQ US Exp_HFCO2011IDBV1099Exp11" xfId="7953"/>
    <cellStyle name="_TableHead_IDB Exp($)_EQ US Exp_IDBE" xfId="7954"/>
    <cellStyle name="_TableHead_IDB Exp($)_EQ US Exp_IDBV" xfId="7955"/>
    <cellStyle name="_TableHead_IDB Exp($)_EQ US Exp_OriginalBudget-E" xfId="7956"/>
    <cellStyle name="_TableHead_IDB Exp($)_etemp" xfId="7957"/>
    <cellStyle name="_TableHead_IDB Exp($)_HFCO2011IDBV1099Exp11" xfId="7958"/>
    <cellStyle name="_TableHead_IDB Exp($)_IDB Consol P&amp;L" xfId="7959"/>
    <cellStyle name="_TableHead_IDB Exp($)_IDBCon" xfId="7960"/>
    <cellStyle name="_TableHead_IDB Exp($)_IDBE" xfId="7961"/>
    <cellStyle name="_TableHead_IDB Exp($)_IDBE_1" xfId="7962"/>
    <cellStyle name="_TableHead_IDB Exp($)_IDBV" xfId="7963"/>
    <cellStyle name="_TableHead_IDB Exp($)_IDBV_1" xfId="7964"/>
    <cellStyle name="_TableHead_IDB Exp($)_OriginalBudget" xfId="7965"/>
    <cellStyle name="_TableHead_IDB Exp($)_OriginalBudget-E" xfId="7966"/>
    <cellStyle name="_TableHead_IDB Exp($)_Sheet1" xfId="7967"/>
    <cellStyle name="_TableHead_IDB Exp($)_Sheet8" xfId="7968"/>
    <cellStyle name="_TableHead_IDB Exp($)_vtemp" xfId="7969"/>
    <cellStyle name="_TableHead_IDBCon" xfId="7970"/>
    <cellStyle name="_TableHead_IDBE" xfId="7971"/>
    <cellStyle name="_TableHead_IDBE_1" xfId="7972"/>
    <cellStyle name="_TableHead_IDBV" xfId="7973"/>
    <cellStyle name="_TableHead_IDBV_1" xfId="7974"/>
    <cellStyle name="_TableHead_Model_05" xfId="7975"/>
    <cellStyle name="_TableHead_Model_05 2" xfId="7976"/>
    <cellStyle name="_TableHead_Model_05 2_Allocations" xfId="7977"/>
    <cellStyle name="_TableHead_Model_05 2_contemp" xfId="7978"/>
    <cellStyle name="_TableHead_Model_05 2_EQ US Exp" xfId="7979"/>
    <cellStyle name="_TableHead_Model_05 2_EQ US Exp_HFCO2011IDBV1099Exp11" xfId="7980"/>
    <cellStyle name="_TableHead_Model_05 2_EQ US Exp_IDBE" xfId="7981"/>
    <cellStyle name="_TableHead_Model_05 2_EQ US Exp_IDBV" xfId="7982"/>
    <cellStyle name="_TableHead_Model_05 2_EQ US Exp_OriginalBudget-E" xfId="7983"/>
    <cellStyle name="_TableHead_Model_05 2_etemp" xfId="7984"/>
    <cellStyle name="_TableHead_Model_05 2_HFCO2011IDBV1099Exp11" xfId="7985"/>
    <cellStyle name="_TableHead_Model_05 2_IDB Consol P&amp;L" xfId="7986"/>
    <cellStyle name="_TableHead_Model_05 2_IDBCon" xfId="7987"/>
    <cellStyle name="_TableHead_Model_05 2_IDBE" xfId="7988"/>
    <cellStyle name="_TableHead_Model_05 2_IDBE_1" xfId="7989"/>
    <cellStyle name="_TableHead_Model_05 2_IDBV" xfId="7990"/>
    <cellStyle name="_TableHead_Model_05 2_IDBV_1" xfId="7991"/>
    <cellStyle name="_TableHead_Model_05 2_OriginalBudget" xfId="7992"/>
    <cellStyle name="_TableHead_Model_05 2_OriginalBudget-E" xfId="7993"/>
    <cellStyle name="_TableHead_Model_05 2_Sheet1" xfId="7994"/>
    <cellStyle name="_TableHead_Model_05 2_Sheet8" xfId="7995"/>
    <cellStyle name="_TableHead_Model_05 2_vtemp" xfId="7996"/>
    <cellStyle name="_TableHead_Model_05 3" xfId="7997"/>
    <cellStyle name="_TableHead_Model_05 3_Allocations" xfId="7998"/>
    <cellStyle name="_TableHead_Model_05 3_contemp" xfId="7999"/>
    <cellStyle name="_TableHead_Model_05 3_EQ US Exp" xfId="8000"/>
    <cellStyle name="_TableHead_Model_05 3_EQ US Exp_HFCO2011IDBV1099Exp11" xfId="8001"/>
    <cellStyle name="_TableHead_Model_05 3_EQ US Exp_IDBE" xfId="8002"/>
    <cellStyle name="_TableHead_Model_05 3_EQ US Exp_IDBV" xfId="8003"/>
    <cellStyle name="_TableHead_Model_05 3_EQ US Exp_OriginalBudget-E" xfId="8004"/>
    <cellStyle name="_TableHead_Model_05 3_etemp" xfId="8005"/>
    <cellStyle name="_TableHead_Model_05 3_HFCO2011IDBV1099Exp11" xfId="8006"/>
    <cellStyle name="_TableHead_Model_05 3_IDB Consol P&amp;L" xfId="8007"/>
    <cellStyle name="_TableHead_Model_05 3_IDBCon" xfId="8008"/>
    <cellStyle name="_TableHead_Model_05 3_IDBE" xfId="8009"/>
    <cellStyle name="_TableHead_Model_05 3_IDBE_1" xfId="8010"/>
    <cellStyle name="_TableHead_Model_05 3_IDBV" xfId="8011"/>
    <cellStyle name="_TableHead_Model_05 3_IDBV_1" xfId="8012"/>
    <cellStyle name="_TableHead_Model_05 3_OriginalBudget" xfId="8013"/>
    <cellStyle name="_TableHead_Model_05 3_OriginalBudget-E" xfId="8014"/>
    <cellStyle name="_TableHead_Model_05 3_Sheet1" xfId="8015"/>
    <cellStyle name="_TableHead_Model_05 3_Sheet8" xfId="8016"/>
    <cellStyle name="_TableHead_Model_05 3_vtemp" xfId="8017"/>
    <cellStyle name="_TableHead_Model_05_2009 Model version 21" xfId="8018"/>
    <cellStyle name="_TableHead_Model_05_2009 Model version 21 2" xfId="8019"/>
    <cellStyle name="_TableHead_Model_05_2009 Model version 21 2_Allocations" xfId="8020"/>
    <cellStyle name="_TableHead_Model_05_2009 Model version 21 2_contemp" xfId="8021"/>
    <cellStyle name="_TableHead_Model_05_2009 Model version 21 2_EQ US Exp" xfId="8022"/>
    <cellStyle name="_TableHead_Model_05_2009 Model version 21 2_EQ US Exp_HFCO2011IDBV1099Exp11" xfId="8023"/>
    <cellStyle name="_TableHead_Model_05_2009 Model version 21 2_EQ US Exp_IDBE" xfId="8024"/>
    <cellStyle name="_TableHead_Model_05_2009 Model version 21 2_EQ US Exp_IDBV" xfId="8025"/>
    <cellStyle name="_TableHead_Model_05_2009 Model version 21 2_EQ US Exp_OriginalBudget-E" xfId="8026"/>
    <cellStyle name="_TableHead_Model_05_2009 Model version 21 2_etemp" xfId="8027"/>
    <cellStyle name="_TableHead_Model_05_2009 Model version 21 2_HFCO2011IDBV1099Exp11" xfId="8028"/>
    <cellStyle name="_TableHead_Model_05_2009 Model version 21 2_IDB Consol P&amp;L" xfId="8029"/>
    <cellStyle name="_TableHead_Model_05_2009 Model version 21 2_IDBCon" xfId="8030"/>
    <cellStyle name="_TableHead_Model_05_2009 Model version 21 2_IDBE" xfId="8031"/>
    <cellStyle name="_TableHead_Model_05_2009 Model version 21 2_IDBE_1" xfId="8032"/>
    <cellStyle name="_TableHead_Model_05_2009 Model version 21 2_IDBV" xfId="8033"/>
    <cellStyle name="_TableHead_Model_05_2009 Model version 21 2_IDBV_1" xfId="8034"/>
    <cellStyle name="_TableHead_Model_05_2009 Model version 21 2_OriginalBudget" xfId="8035"/>
    <cellStyle name="_TableHead_Model_05_2009 Model version 21 2_OriginalBudget-E" xfId="8036"/>
    <cellStyle name="_TableHead_Model_05_2009 Model version 21 2_Sheet1" xfId="8037"/>
    <cellStyle name="_TableHead_Model_05_2009 Model version 21 2_Sheet8" xfId="8038"/>
    <cellStyle name="_TableHead_Model_05_2009 Model version 21 2_vtemp" xfId="8039"/>
    <cellStyle name="_TableHead_Model_05_2009 Model version 21 3" xfId="8040"/>
    <cellStyle name="_TableHead_Model_05_2009 Model version 21 3_Allocations" xfId="8041"/>
    <cellStyle name="_TableHead_Model_05_2009 Model version 21 3_contemp" xfId="8042"/>
    <cellStyle name="_TableHead_Model_05_2009 Model version 21 3_EQ US Exp" xfId="8043"/>
    <cellStyle name="_TableHead_Model_05_2009 Model version 21 3_EQ US Exp_HFCO2011IDBV1099Exp11" xfId="8044"/>
    <cellStyle name="_TableHead_Model_05_2009 Model version 21 3_EQ US Exp_IDBE" xfId="8045"/>
    <cellStyle name="_TableHead_Model_05_2009 Model version 21 3_EQ US Exp_IDBV" xfId="8046"/>
    <cellStyle name="_TableHead_Model_05_2009 Model version 21 3_EQ US Exp_OriginalBudget-E" xfId="8047"/>
    <cellStyle name="_TableHead_Model_05_2009 Model version 21 3_etemp" xfId="8048"/>
    <cellStyle name="_TableHead_Model_05_2009 Model version 21 3_HFCO2011IDBV1099Exp11" xfId="8049"/>
    <cellStyle name="_TableHead_Model_05_2009 Model version 21 3_IDB Consol P&amp;L" xfId="8050"/>
    <cellStyle name="_TableHead_Model_05_2009 Model version 21 3_IDBCon" xfId="8051"/>
    <cellStyle name="_TableHead_Model_05_2009 Model version 21 3_IDBE" xfId="8052"/>
    <cellStyle name="_TableHead_Model_05_2009 Model version 21 3_IDBE_1" xfId="8053"/>
    <cellStyle name="_TableHead_Model_05_2009 Model version 21 3_IDBV" xfId="8054"/>
    <cellStyle name="_TableHead_Model_05_2009 Model version 21 3_IDBV_1" xfId="8055"/>
    <cellStyle name="_TableHead_Model_05_2009 Model version 21 3_OriginalBudget" xfId="8056"/>
    <cellStyle name="_TableHead_Model_05_2009 Model version 21 3_OriginalBudget-E" xfId="8057"/>
    <cellStyle name="_TableHead_Model_05_2009 Model version 21 3_Sheet1" xfId="8058"/>
    <cellStyle name="_TableHead_Model_05_2009 Model version 21 3_Sheet8" xfId="8059"/>
    <cellStyle name="_TableHead_Model_05_2009 Model version 21 3_vtemp" xfId="8060"/>
    <cellStyle name="_TableHead_Model_05_2009 Model version 21_Allocations" xfId="8061"/>
    <cellStyle name="_TableHead_Model_05_2009 Model version 21_contemp" xfId="8062"/>
    <cellStyle name="_TableHead_Model_05_2009 Model version 21_EQ US Exp" xfId="8063"/>
    <cellStyle name="_TableHead_Model_05_2009 Model version 21_EQ US Exp_HFCO2011IDBV1099Exp11" xfId="8064"/>
    <cellStyle name="_TableHead_Model_05_2009 Model version 21_EQ US Exp_IDBE" xfId="8065"/>
    <cellStyle name="_TableHead_Model_05_2009 Model version 21_EQ US Exp_IDBV" xfId="8066"/>
    <cellStyle name="_TableHead_Model_05_2009 Model version 21_EQ US Exp_OriginalBudget-E" xfId="8067"/>
    <cellStyle name="_TableHead_Model_05_2009 Model version 21_etemp" xfId="8068"/>
    <cellStyle name="_TableHead_Model_05_2009 Model version 21_HFCO2011IDBV1099Exp11" xfId="8069"/>
    <cellStyle name="_TableHead_Model_05_2009 Model version 21_IDB Consol P&amp;L" xfId="8070"/>
    <cellStyle name="_TableHead_Model_05_2009 Model version 21_IDBCon" xfId="8071"/>
    <cellStyle name="_TableHead_Model_05_2009 Model version 21_IDBE" xfId="8072"/>
    <cellStyle name="_TableHead_Model_05_2009 Model version 21_IDBE_1" xfId="8073"/>
    <cellStyle name="_TableHead_Model_05_2009 Model version 21_IDBV" xfId="8074"/>
    <cellStyle name="_TableHead_Model_05_2009 Model version 21_IDBV_1" xfId="8075"/>
    <cellStyle name="_TableHead_Model_05_2009 Model version 21_OriginalBudget" xfId="8076"/>
    <cellStyle name="_TableHead_Model_05_2009 Model version 21_OriginalBudget-E" xfId="8077"/>
    <cellStyle name="_TableHead_Model_05_2009 Model version 21_Sheet1" xfId="8078"/>
    <cellStyle name="_TableHead_Model_05_2009 Model version 21_Sheet8" xfId="8079"/>
    <cellStyle name="_TableHead_Model_05_2009 Model version 21_vtemp" xfId="8080"/>
    <cellStyle name="_TableHead_Model_05_Allocations" xfId="8081"/>
    <cellStyle name="_TableHead_Model_05_contemp" xfId="8082"/>
    <cellStyle name="_TableHead_Model_05_EQ US Exp" xfId="8083"/>
    <cellStyle name="_TableHead_Model_05_EQ US Exp_HFCO2011IDBV1099Exp11" xfId="8084"/>
    <cellStyle name="_TableHead_Model_05_EQ US Exp_IDBE" xfId="8085"/>
    <cellStyle name="_TableHead_Model_05_EQ US Exp_IDBV" xfId="8086"/>
    <cellStyle name="_TableHead_Model_05_EQ US Exp_OriginalBudget-E" xfId="8087"/>
    <cellStyle name="_TableHead_Model_05_etemp" xfId="8088"/>
    <cellStyle name="_TableHead_Model_05_HFCO2011IDBV1099Exp11" xfId="8089"/>
    <cellStyle name="_TableHead_Model_05_IDB Consol P&amp;L" xfId="8090"/>
    <cellStyle name="_TableHead_Model_05_IDBCon" xfId="8091"/>
    <cellStyle name="_TableHead_Model_05_IDBE" xfId="8092"/>
    <cellStyle name="_TableHead_Model_05_IDBE_1" xfId="8093"/>
    <cellStyle name="_TableHead_Model_05_IDBV" xfId="8094"/>
    <cellStyle name="_TableHead_Model_05_IDBV_1" xfId="8095"/>
    <cellStyle name="_TableHead_Model_05_OriginalBudget" xfId="8096"/>
    <cellStyle name="_TableHead_Model_05_OriginalBudget-E" xfId="8097"/>
    <cellStyle name="_TableHead_Model_05_Sheet1" xfId="8098"/>
    <cellStyle name="_TableHead_Model_05_Sheet8" xfId="8099"/>
    <cellStyle name="_TableHead_Model_05_vtemp" xfId="8100"/>
    <cellStyle name="_TableHead_OriginalBudget" xfId="8101"/>
    <cellStyle name="_TableHead_OriginalBudget-E" xfId="8102"/>
    <cellStyle name="_TableHead_Sheet1" xfId="8103"/>
    <cellStyle name="_TableHead_Sheet1 2" xfId="8104"/>
    <cellStyle name="_TableHead_Sheet1 2_Allocations" xfId="8105"/>
    <cellStyle name="_TableHead_Sheet1 2_contemp" xfId="8106"/>
    <cellStyle name="_TableHead_Sheet1 2_EQ US Exp" xfId="8107"/>
    <cellStyle name="_TableHead_Sheet1 2_EQ US Exp_HFCO2011IDBV1099Exp11" xfId="8108"/>
    <cellStyle name="_TableHead_Sheet1 2_EQ US Exp_IDBE" xfId="8109"/>
    <cellStyle name="_TableHead_Sheet1 2_EQ US Exp_IDBV" xfId="8110"/>
    <cellStyle name="_TableHead_Sheet1 2_EQ US Exp_OriginalBudget-E" xfId="8111"/>
    <cellStyle name="_TableHead_Sheet1 2_etemp" xfId="8112"/>
    <cellStyle name="_TableHead_Sheet1 2_HFCO2011IDBV1099Exp11" xfId="8113"/>
    <cellStyle name="_TableHead_Sheet1 2_IDB Consol P&amp;L" xfId="8114"/>
    <cellStyle name="_TableHead_Sheet1 2_IDBCon" xfId="8115"/>
    <cellStyle name="_TableHead_Sheet1 2_IDBE" xfId="8116"/>
    <cellStyle name="_TableHead_Sheet1 2_IDBE_1" xfId="8117"/>
    <cellStyle name="_TableHead_Sheet1 2_IDBV" xfId="8118"/>
    <cellStyle name="_TableHead_Sheet1 2_IDBV_1" xfId="8119"/>
    <cellStyle name="_TableHead_Sheet1 2_OriginalBudget" xfId="8120"/>
    <cellStyle name="_TableHead_Sheet1 2_OriginalBudget-E" xfId="8121"/>
    <cellStyle name="_TableHead_Sheet1 2_Sheet1" xfId="8122"/>
    <cellStyle name="_TableHead_Sheet1 2_Sheet8" xfId="8123"/>
    <cellStyle name="_TableHead_Sheet1 2_vtemp" xfId="8124"/>
    <cellStyle name="_TableHead_Sheet1 3" xfId="8125"/>
    <cellStyle name="_TableHead_Sheet1 3_Allocations" xfId="8126"/>
    <cellStyle name="_TableHead_Sheet1 3_contemp" xfId="8127"/>
    <cellStyle name="_TableHead_Sheet1 3_EQ US Exp" xfId="8128"/>
    <cellStyle name="_TableHead_Sheet1 3_EQ US Exp_HFCO2011IDBV1099Exp11" xfId="8129"/>
    <cellStyle name="_TableHead_Sheet1 3_EQ US Exp_IDBE" xfId="8130"/>
    <cellStyle name="_TableHead_Sheet1 3_EQ US Exp_IDBV" xfId="8131"/>
    <cellStyle name="_TableHead_Sheet1 3_EQ US Exp_OriginalBudget-E" xfId="8132"/>
    <cellStyle name="_TableHead_Sheet1 3_etemp" xfId="8133"/>
    <cellStyle name="_TableHead_Sheet1 3_HFCO2011IDBV1099Exp11" xfId="8134"/>
    <cellStyle name="_TableHead_Sheet1 3_IDB Consol P&amp;L" xfId="8135"/>
    <cellStyle name="_TableHead_Sheet1 3_IDBCon" xfId="8136"/>
    <cellStyle name="_TableHead_Sheet1 3_IDBE" xfId="8137"/>
    <cellStyle name="_TableHead_Sheet1 3_IDBE_1" xfId="8138"/>
    <cellStyle name="_TableHead_Sheet1 3_IDBV" xfId="8139"/>
    <cellStyle name="_TableHead_Sheet1 3_IDBV_1" xfId="8140"/>
    <cellStyle name="_TableHead_Sheet1 3_OriginalBudget" xfId="8141"/>
    <cellStyle name="_TableHead_Sheet1 3_OriginalBudget-E" xfId="8142"/>
    <cellStyle name="_TableHead_Sheet1 3_Sheet1" xfId="8143"/>
    <cellStyle name="_TableHead_Sheet1 3_Sheet8" xfId="8144"/>
    <cellStyle name="_TableHead_Sheet1 3_vtemp" xfId="8145"/>
    <cellStyle name="_TableHead_Sheet1_1" xfId="8146"/>
    <cellStyle name="_TableHead_Sheet1_2009 Model version 21" xfId="8147"/>
    <cellStyle name="_TableHead_Sheet1_2009 Model version 21 2" xfId="8148"/>
    <cellStyle name="_TableHead_Sheet1_2009 Model version 21 2_Allocations" xfId="8149"/>
    <cellStyle name="_TableHead_Sheet1_2009 Model version 21 2_contemp" xfId="8150"/>
    <cellStyle name="_TableHead_Sheet1_2009 Model version 21 2_EQ US Exp" xfId="8151"/>
    <cellStyle name="_TableHead_Sheet1_2009 Model version 21 2_EQ US Exp_HFCO2011IDBV1099Exp11" xfId="8152"/>
    <cellStyle name="_TableHead_Sheet1_2009 Model version 21 2_EQ US Exp_IDBE" xfId="8153"/>
    <cellStyle name="_TableHead_Sheet1_2009 Model version 21 2_EQ US Exp_IDBV" xfId="8154"/>
    <cellStyle name="_TableHead_Sheet1_2009 Model version 21 2_EQ US Exp_OriginalBudget-E" xfId="8155"/>
    <cellStyle name="_TableHead_Sheet1_2009 Model version 21 2_etemp" xfId="8156"/>
    <cellStyle name="_TableHead_Sheet1_2009 Model version 21 2_HFCO2011IDBV1099Exp11" xfId="8157"/>
    <cellStyle name="_TableHead_Sheet1_2009 Model version 21 2_IDB Consol P&amp;L" xfId="8158"/>
    <cellStyle name="_TableHead_Sheet1_2009 Model version 21 2_IDBCon" xfId="8159"/>
    <cellStyle name="_TableHead_Sheet1_2009 Model version 21 2_IDBE" xfId="8160"/>
    <cellStyle name="_TableHead_Sheet1_2009 Model version 21 2_IDBE_1" xfId="8161"/>
    <cellStyle name="_TableHead_Sheet1_2009 Model version 21 2_IDBV" xfId="8162"/>
    <cellStyle name="_TableHead_Sheet1_2009 Model version 21 2_IDBV_1" xfId="8163"/>
    <cellStyle name="_TableHead_Sheet1_2009 Model version 21 2_OriginalBudget" xfId="8164"/>
    <cellStyle name="_TableHead_Sheet1_2009 Model version 21 2_OriginalBudget-E" xfId="8165"/>
    <cellStyle name="_TableHead_Sheet1_2009 Model version 21 2_Sheet1" xfId="8166"/>
    <cellStyle name="_TableHead_Sheet1_2009 Model version 21 2_Sheet8" xfId="8167"/>
    <cellStyle name="_TableHead_Sheet1_2009 Model version 21 2_vtemp" xfId="8168"/>
    <cellStyle name="_TableHead_Sheet1_2009 Model version 21 3" xfId="8169"/>
    <cellStyle name="_TableHead_Sheet1_2009 Model version 21 3_Allocations" xfId="8170"/>
    <cellStyle name="_TableHead_Sheet1_2009 Model version 21 3_contemp" xfId="8171"/>
    <cellStyle name="_TableHead_Sheet1_2009 Model version 21 3_EQ US Exp" xfId="8172"/>
    <cellStyle name="_TableHead_Sheet1_2009 Model version 21 3_EQ US Exp_HFCO2011IDBV1099Exp11" xfId="8173"/>
    <cellStyle name="_TableHead_Sheet1_2009 Model version 21 3_EQ US Exp_IDBE" xfId="8174"/>
    <cellStyle name="_TableHead_Sheet1_2009 Model version 21 3_EQ US Exp_IDBV" xfId="8175"/>
    <cellStyle name="_TableHead_Sheet1_2009 Model version 21 3_EQ US Exp_OriginalBudget-E" xfId="8176"/>
    <cellStyle name="_TableHead_Sheet1_2009 Model version 21 3_etemp" xfId="8177"/>
    <cellStyle name="_TableHead_Sheet1_2009 Model version 21 3_HFCO2011IDBV1099Exp11" xfId="8178"/>
    <cellStyle name="_TableHead_Sheet1_2009 Model version 21 3_IDB Consol P&amp;L" xfId="8179"/>
    <cellStyle name="_TableHead_Sheet1_2009 Model version 21 3_IDBCon" xfId="8180"/>
    <cellStyle name="_TableHead_Sheet1_2009 Model version 21 3_IDBE" xfId="8181"/>
    <cellStyle name="_TableHead_Sheet1_2009 Model version 21 3_IDBE_1" xfId="8182"/>
    <cellStyle name="_TableHead_Sheet1_2009 Model version 21 3_IDBV" xfId="8183"/>
    <cellStyle name="_TableHead_Sheet1_2009 Model version 21 3_IDBV_1" xfId="8184"/>
    <cellStyle name="_TableHead_Sheet1_2009 Model version 21 3_OriginalBudget" xfId="8185"/>
    <cellStyle name="_TableHead_Sheet1_2009 Model version 21 3_OriginalBudget-E" xfId="8186"/>
    <cellStyle name="_TableHead_Sheet1_2009 Model version 21 3_Sheet1" xfId="8187"/>
    <cellStyle name="_TableHead_Sheet1_2009 Model version 21 3_Sheet8" xfId="8188"/>
    <cellStyle name="_TableHead_Sheet1_2009 Model version 21 3_vtemp" xfId="8189"/>
    <cellStyle name="_TableHead_Sheet1_2009 Model version 21_Allocations" xfId="8190"/>
    <cellStyle name="_TableHead_Sheet1_2009 Model version 21_contemp" xfId="8191"/>
    <cellStyle name="_TableHead_Sheet1_2009 Model version 21_EQ US Exp" xfId="8192"/>
    <cellStyle name="_TableHead_Sheet1_2009 Model version 21_EQ US Exp_HFCO2011IDBV1099Exp11" xfId="8193"/>
    <cellStyle name="_TableHead_Sheet1_2009 Model version 21_EQ US Exp_IDBE" xfId="8194"/>
    <cellStyle name="_TableHead_Sheet1_2009 Model version 21_EQ US Exp_IDBV" xfId="8195"/>
    <cellStyle name="_TableHead_Sheet1_2009 Model version 21_EQ US Exp_OriginalBudget-E" xfId="8196"/>
    <cellStyle name="_TableHead_Sheet1_2009 Model version 21_etemp" xfId="8197"/>
    <cellStyle name="_TableHead_Sheet1_2009 Model version 21_HFCO2011IDBV1099Exp11" xfId="8198"/>
    <cellStyle name="_TableHead_Sheet1_2009 Model version 21_IDB Consol P&amp;L" xfId="8199"/>
    <cellStyle name="_TableHead_Sheet1_2009 Model version 21_IDBCon" xfId="8200"/>
    <cellStyle name="_TableHead_Sheet1_2009 Model version 21_IDBE" xfId="8201"/>
    <cellStyle name="_TableHead_Sheet1_2009 Model version 21_IDBE_1" xfId="8202"/>
    <cellStyle name="_TableHead_Sheet1_2009 Model version 21_IDBV" xfId="8203"/>
    <cellStyle name="_TableHead_Sheet1_2009 Model version 21_IDBV_1" xfId="8204"/>
    <cellStyle name="_TableHead_Sheet1_2009 Model version 21_OriginalBudget" xfId="8205"/>
    <cellStyle name="_TableHead_Sheet1_2009 Model version 21_OriginalBudget-E" xfId="8206"/>
    <cellStyle name="_TableHead_Sheet1_2009 Model version 21_Sheet1" xfId="8207"/>
    <cellStyle name="_TableHead_Sheet1_2009 Model version 21_Sheet8" xfId="8208"/>
    <cellStyle name="_TableHead_Sheet1_2009 Model version 21_vtemp" xfId="8209"/>
    <cellStyle name="_TableHead_Sheet1_Allocations" xfId="8210"/>
    <cellStyle name="_TableHead_Sheet1_contemp" xfId="8211"/>
    <cellStyle name="_TableHead_Sheet1_EQ US Exp" xfId="8212"/>
    <cellStyle name="_TableHead_Sheet1_EQ US Exp_HFCO2011IDBV1099Exp11" xfId="8213"/>
    <cellStyle name="_TableHead_Sheet1_EQ US Exp_IDBE" xfId="8214"/>
    <cellStyle name="_TableHead_Sheet1_EQ US Exp_IDBV" xfId="8215"/>
    <cellStyle name="_TableHead_Sheet1_EQ US Exp_OriginalBudget-E" xfId="8216"/>
    <cellStyle name="_TableHead_Sheet1_etemp" xfId="8217"/>
    <cellStyle name="_TableHead_Sheet1_HFCO2011IDBV1099Exp11" xfId="8218"/>
    <cellStyle name="_TableHead_Sheet1_IDB Consol P&amp;L" xfId="8219"/>
    <cellStyle name="_TableHead_Sheet1_IDBCon" xfId="8220"/>
    <cellStyle name="_TableHead_Sheet1_IDBE" xfId="8221"/>
    <cellStyle name="_TableHead_Sheet1_IDBE_1" xfId="8222"/>
    <cellStyle name="_TableHead_Sheet1_IDBV" xfId="8223"/>
    <cellStyle name="_TableHead_Sheet1_IDBV_1" xfId="8224"/>
    <cellStyle name="_TableHead_Sheet1_OriginalBudget" xfId="8225"/>
    <cellStyle name="_TableHead_Sheet1_OriginalBudget-E" xfId="8226"/>
    <cellStyle name="_TableHead_Sheet1_Sheet1" xfId="8227"/>
    <cellStyle name="_TableHead_Sheet1_Sheet8" xfId="8228"/>
    <cellStyle name="_TableHead_Sheet1_vtemp" xfId="8229"/>
    <cellStyle name="_TableHead_Sheet8" xfId="8230"/>
    <cellStyle name="_TableHead_TW Flash by Region_09_10_08 August Phased 07 Actuals_Adj" xfId="8231"/>
    <cellStyle name="_TableHead_vtemp" xfId="8232"/>
    <cellStyle name="_TableHead_YTD YTG Rev" xfId="8233"/>
    <cellStyle name="_TableHead_YTD YTG Rev_Allocations" xfId="8234"/>
    <cellStyle name="_TableHead_YTD YTG Rev_contemp" xfId="8235"/>
    <cellStyle name="_TableHead_YTD YTG Rev_etemp" xfId="8236"/>
    <cellStyle name="_TableHead_YTD YTG Rev_HFCO2011IDBV1099Exp11" xfId="8237"/>
    <cellStyle name="_TableHead_YTD YTG Rev_IDB Consol P&amp;L" xfId="8238"/>
    <cellStyle name="_TableHead_YTD YTG Rev_IDBCon" xfId="8239"/>
    <cellStyle name="_TableHead_YTD YTG Rev_IDBE" xfId="8240"/>
    <cellStyle name="_TableHead_YTD YTG Rev_IDBE_1" xfId="8241"/>
    <cellStyle name="_TableHead_YTD YTG Rev_IDBV" xfId="8242"/>
    <cellStyle name="_TableHead_YTD YTG Rev_IDBV_1" xfId="8243"/>
    <cellStyle name="_TableHead_YTD YTG Rev_OriginalBudget" xfId="8244"/>
    <cellStyle name="_TableHead_YTD YTG Rev_OriginalBudget-E" xfId="8245"/>
    <cellStyle name="_TableHead_YTD YTG Rev_Sheet1" xfId="8246"/>
    <cellStyle name="_TableHead_YTD YTG Rev_Sheet8" xfId="8247"/>
    <cellStyle name="_TableHead_YTD YTG Rev_vtemp" xfId="8248"/>
    <cellStyle name="_TableRowHead" xfId="8249"/>
    <cellStyle name="_TableRowHead 2" xfId="8250"/>
    <cellStyle name="_TableRowHead 2_EQ US Exp" xfId="8251"/>
    <cellStyle name="_TableRowHead 3" xfId="8252"/>
    <cellStyle name="_TableRowHead 3_EQ US Exp" xfId="8253"/>
    <cellStyle name="_TableRowHead_2009 Model version 21" xfId="8254"/>
    <cellStyle name="_TableRowHead_2009 Model version 21 2" xfId="8255"/>
    <cellStyle name="_TableRowHead_2009 Model version 21 2_EQ US Exp" xfId="8256"/>
    <cellStyle name="_TableRowHead_2009 Model version 21 3" xfId="8257"/>
    <cellStyle name="_TableRowHead_2009 Model version 21 3_EQ US Exp" xfId="8258"/>
    <cellStyle name="_TableRowHead_2009 Model version 21_EQ US Exp" xfId="8259"/>
    <cellStyle name="_TableRowHead_Allocations" xfId="8260"/>
    <cellStyle name="_TableRowHead_contemp" xfId="8261"/>
    <cellStyle name="_TableRowHead_Eq As P&amp;L" xfId="8262"/>
    <cellStyle name="_TableRowHead_EQ US Exp" xfId="8263"/>
    <cellStyle name="_TableRowHead_etemp" xfId="8264"/>
    <cellStyle name="_TableRowHead_HFCO2011IDBV1099Exp11" xfId="8265"/>
    <cellStyle name="_TableRowHead_IDB Consol P&amp;L" xfId="8266"/>
    <cellStyle name="_TableRowHead_IDBCon" xfId="8267"/>
    <cellStyle name="_TableRowHead_IDBE" xfId="8268"/>
    <cellStyle name="_TableRowHead_IDBE_1" xfId="8269"/>
    <cellStyle name="_TableRowHead_IDBV" xfId="8270"/>
    <cellStyle name="_TableRowHead_IDBV_1" xfId="8271"/>
    <cellStyle name="_TableRowHead_OriginalBudget" xfId="8272"/>
    <cellStyle name="_TableRowHead_OriginalBudget-E" xfId="8273"/>
    <cellStyle name="_TableRowHead_Sheet1" xfId="8274"/>
    <cellStyle name="_TableRowHead_Sheet8" xfId="8275"/>
    <cellStyle name="_TableRowHead_TW Flash by Region_09_10_08 August Phased 07 Actuals_Adj" xfId="8276"/>
    <cellStyle name="_TableRowHead_vtemp" xfId="8277"/>
    <cellStyle name="_TableRowHead_YTD YTG Rev" xfId="8278"/>
    <cellStyle name="_TableRowHead_YTD YTG Rev_Allocations" xfId="8279"/>
    <cellStyle name="_TableRowHead_YTD YTG Rev_contemp" xfId="8280"/>
    <cellStyle name="_TableRowHead_YTD YTG Rev_etemp" xfId="8281"/>
    <cellStyle name="_TableRowHead_YTD YTG Rev_HFCO2011IDBV1099Exp11" xfId="8282"/>
    <cellStyle name="_TableRowHead_YTD YTG Rev_IDB Consol P&amp;L" xfId="8283"/>
    <cellStyle name="_TableRowHead_YTD YTG Rev_IDBCon" xfId="8284"/>
    <cellStyle name="_TableRowHead_YTD YTG Rev_IDBE" xfId="8285"/>
    <cellStyle name="_TableRowHead_YTD YTG Rev_IDBE_1" xfId="8286"/>
    <cellStyle name="_TableRowHead_YTD YTG Rev_IDBV" xfId="8287"/>
    <cellStyle name="_TableRowHead_YTD YTG Rev_IDBV_1" xfId="8288"/>
    <cellStyle name="_TableRowHead_YTD YTG Rev_OriginalBudget" xfId="8289"/>
    <cellStyle name="_TableRowHead_YTD YTG Rev_OriginalBudget-E" xfId="8290"/>
    <cellStyle name="_TableRowHead_YTD YTG Rev_Sheet1" xfId="8291"/>
    <cellStyle name="_TableRowHead_YTD YTG Rev_Sheet8" xfId="8292"/>
    <cellStyle name="_TableRowHead_YTD YTG Rev_vtemp" xfId="8293"/>
    <cellStyle name="_TableSuperHead" xfId="8294"/>
    <cellStyle name="_TableSuperHead 2" xfId="8295"/>
    <cellStyle name="_TableSuperHead 2 2 3" xfId="8296"/>
    <cellStyle name="_TableSuperHead 2_EQ US Exp" xfId="8297"/>
    <cellStyle name="_TableSuperHead 3" xfId="8298"/>
    <cellStyle name="_TableSuperHead 3_EQ US Exp" xfId="8299"/>
    <cellStyle name="_TableSuperHead_2009 Model version 21" xfId="8300"/>
    <cellStyle name="_TableSuperHead_2009 Model version 21 2" xfId="8301"/>
    <cellStyle name="_TableSuperHead_2009 Model version 21 2_EQ US Exp" xfId="8302"/>
    <cellStyle name="_TableSuperHead_2009 Model version 21 3" xfId="8303"/>
    <cellStyle name="_TableSuperHead_2009 Model version 21 3_EQ US Exp" xfId="8304"/>
    <cellStyle name="_TableSuperHead_2009 Model version 21_EQ US Exp" xfId="8305"/>
    <cellStyle name="_TableSuperHead_Allocations" xfId="8306"/>
    <cellStyle name="_TableSuperHead_contemp" xfId="8307"/>
    <cellStyle name="_TableSuperHead_eidb forecasts" xfId="8308"/>
    <cellStyle name="_TableSuperHead_Eq As P&amp;L" xfId="8309"/>
    <cellStyle name="_TableSuperHead_EQ US Exp" xfId="8310"/>
    <cellStyle name="_TableSuperHead_etemp" xfId="8311"/>
    <cellStyle name="_TableSuperHead_HFCO2011IDBV1099Exp11" xfId="8312"/>
    <cellStyle name="_TableSuperHead_IDB Consol P&amp;L" xfId="8313"/>
    <cellStyle name="_TableSuperHead_IDB Exp($)" xfId="8314"/>
    <cellStyle name="_TableSuperHead_IDB Exp($) 2" xfId="8315"/>
    <cellStyle name="_TableSuperHead_IDB Exp($) 2_EQ US Exp" xfId="8316"/>
    <cellStyle name="_TableSuperHead_IDB Exp($) 3" xfId="8317"/>
    <cellStyle name="_TableSuperHead_IDB Exp($) 3_EQ US Exp" xfId="8318"/>
    <cellStyle name="_TableSuperHead_IDB Exp($)_2009 Model version 21" xfId="8319"/>
    <cellStyle name="_TableSuperHead_IDB Exp($)_2009 Model version 21 2" xfId="8320"/>
    <cellStyle name="_TableSuperHead_IDB Exp($)_2009 Model version 21 2_EQ US Exp" xfId="8321"/>
    <cellStyle name="_TableSuperHead_IDB Exp($)_2009 Model version 21 3" xfId="8322"/>
    <cellStyle name="_TableSuperHead_IDB Exp($)_2009 Model version 21 3_EQ US Exp" xfId="8323"/>
    <cellStyle name="_TableSuperHead_IDB Exp($)_2009 Model version 21_EQ US Exp" xfId="8324"/>
    <cellStyle name="_TableSuperHead_IDB Exp($)_EQ US Exp" xfId="8325"/>
    <cellStyle name="_TableSuperHead_IDBCon" xfId="8326"/>
    <cellStyle name="_TableSuperHead_IDBE" xfId="8327"/>
    <cellStyle name="_TableSuperHead_IDBE_1" xfId="8328"/>
    <cellStyle name="_TableSuperHead_IDBV" xfId="8329"/>
    <cellStyle name="_TableSuperHead_IDBV_1" xfId="8330"/>
    <cellStyle name="_TableSuperHead_Merger Plans 22" xfId="8331"/>
    <cellStyle name="_TableSuperHead_Merger Plans 22 2" xfId="8332"/>
    <cellStyle name="_TableSuperHead_Merger Plans 22 2_EQ US Exp" xfId="8333"/>
    <cellStyle name="_TableSuperHead_Merger Plans 22 3" xfId="8334"/>
    <cellStyle name="_TableSuperHead_Merger Plans 22 3_EQ US Exp" xfId="8335"/>
    <cellStyle name="_TableSuperHead_Merger Plans 22_2009 Model version 21" xfId="8336"/>
    <cellStyle name="_TableSuperHead_Merger Plans 22_2009 Model version 21 2" xfId="8337"/>
    <cellStyle name="_TableSuperHead_Merger Plans 22_2009 Model version 21 2_EQ US Exp" xfId="8338"/>
    <cellStyle name="_TableSuperHead_Merger Plans 22_2009 Model version 21 3" xfId="8339"/>
    <cellStyle name="_TableSuperHead_Merger Plans 22_2009 Model version 21 3_EQ US Exp" xfId="8340"/>
    <cellStyle name="_TableSuperHead_Merger Plans 22_2009 Model version 21_EQ US Exp" xfId="8341"/>
    <cellStyle name="_TableSuperHead_Merger Plans 22_EQ US Exp" xfId="8342"/>
    <cellStyle name="_TableSuperHead_Model_05" xfId="8343"/>
    <cellStyle name="_TableSuperHead_Model_05 2" xfId="8344"/>
    <cellStyle name="_TableSuperHead_Model_05 2_EQ US Exp" xfId="8345"/>
    <cellStyle name="_TableSuperHead_Model_05 3" xfId="8346"/>
    <cellStyle name="_TableSuperHead_Model_05 3_EQ US Exp" xfId="8347"/>
    <cellStyle name="_TableSuperHead_Model_05_2009 Model version 21" xfId="8348"/>
    <cellStyle name="_TableSuperHead_Model_05_2009 Model version 21 2" xfId="8349"/>
    <cellStyle name="_TableSuperHead_Model_05_2009 Model version 21 2_EQ US Exp" xfId="8350"/>
    <cellStyle name="_TableSuperHead_Model_05_2009 Model version 21 3" xfId="8351"/>
    <cellStyle name="_TableSuperHead_Model_05_2009 Model version 21 3_EQ US Exp" xfId="8352"/>
    <cellStyle name="_TableSuperHead_Model_05_2009 Model version 21_EQ US Exp" xfId="8353"/>
    <cellStyle name="_TableSuperHead_Model_05_EQ US Exp" xfId="8354"/>
    <cellStyle name="_TableSuperHead_OriginalBudget" xfId="8355"/>
    <cellStyle name="_TableSuperHead_OriginalBudget-E" xfId="8356"/>
    <cellStyle name="_TableSuperHead_Sheet1" xfId="8357"/>
    <cellStyle name="_TableSuperHead_Sheet1 2" xfId="8358"/>
    <cellStyle name="_TableSuperHead_Sheet1 2_EQ US Exp" xfId="8359"/>
    <cellStyle name="_TableSuperHead_Sheet1 3" xfId="8360"/>
    <cellStyle name="_TableSuperHead_Sheet1 3_EQ US Exp" xfId="8361"/>
    <cellStyle name="_TableSuperHead_Sheet1_1" xfId="8362"/>
    <cellStyle name="_TableSuperHead_Sheet1_2009 Model version 21" xfId="8363"/>
    <cellStyle name="_TableSuperHead_Sheet1_2009 Model version 21 2" xfId="8364"/>
    <cellStyle name="_TableSuperHead_Sheet1_2009 Model version 21 2_EQ US Exp" xfId="8365"/>
    <cellStyle name="_TableSuperHead_Sheet1_2009 Model version 21 3" xfId="8366"/>
    <cellStyle name="_TableSuperHead_Sheet1_2009 Model version 21 3_EQ US Exp" xfId="8367"/>
    <cellStyle name="_TableSuperHead_Sheet1_2009 Model version 21_EQ US Exp" xfId="8368"/>
    <cellStyle name="_TableSuperHead_Sheet1_EQ US Exp" xfId="8369"/>
    <cellStyle name="_TableSuperHead_Sheet8" xfId="8370"/>
    <cellStyle name="_TableSuperHead_TW Flash by Region_09_10_08 August Phased 07 Actuals_Adj" xfId="8371"/>
    <cellStyle name="_TableSuperHead_vtemp" xfId="8372"/>
    <cellStyle name="_TableSuperHead_YTD YTG Rev" xfId="8373"/>
    <cellStyle name="_TableSuperHead_YTD YTG Rev_Allocations" xfId="8374"/>
    <cellStyle name="_TableSuperHead_YTD YTG Rev_contemp" xfId="8375"/>
    <cellStyle name="_TableSuperHead_YTD YTG Rev_etemp" xfId="8376"/>
    <cellStyle name="_TableSuperHead_YTD YTG Rev_HFCO2011IDBV1099Exp11" xfId="8377"/>
    <cellStyle name="_TableSuperHead_YTD YTG Rev_IDB Consol P&amp;L" xfId="8378"/>
    <cellStyle name="_TableSuperHead_YTD YTG Rev_IDBCon" xfId="8379"/>
    <cellStyle name="_TableSuperHead_YTD YTG Rev_IDBE" xfId="8380"/>
    <cellStyle name="_TableSuperHead_YTD YTG Rev_IDBE_1" xfId="8381"/>
    <cellStyle name="_TableSuperHead_YTD YTG Rev_IDBV" xfId="8382"/>
    <cellStyle name="_TableSuperHead_YTD YTG Rev_IDBV_1" xfId="8383"/>
    <cellStyle name="_TableSuperHead_YTD YTG Rev_OriginalBudget" xfId="8384"/>
    <cellStyle name="_TableSuperHead_YTD YTG Rev_OriginalBudget-E" xfId="8385"/>
    <cellStyle name="_TableSuperHead_YTD YTG Rev_Sheet1" xfId="8386"/>
    <cellStyle name="_TableSuperHead_YTD YTG Rev_Sheet8" xfId="8387"/>
    <cellStyle name="_TableSuperHead_YTD YTG Rev_vtemp" xfId="8388"/>
    <cellStyle name="_Target Gaps 2" xfId="8389"/>
    <cellStyle name="_Target Gaps 2 " xfId="8390"/>
    <cellStyle name="_Target Gaps 2  2" xfId="8391"/>
    <cellStyle name="_Target Gaps 2  2_EQ US Exp" xfId="8392"/>
    <cellStyle name="_Target Gaps 2  3" xfId="8393"/>
    <cellStyle name="_Target Gaps 2  3_EQ US Exp" xfId="8394"/>
    <cellStyle name="_Target Gaps 2 _2009 Model version 21" xfId="8395"/>
    <cellStyle name="_Target Gaps 2 _2009 Model version 21 2" xfId="8396"/>
    <cellStyle name="_Target Gaps 2 _2009 Model version 21 2_EQ US Exp" xfId="8397"/>
    <cellStyle name="_Target Gaps 2 _2009 Model version 21 3" xfId="8398"/>
    <cellStyle name="_Target Gaps 2 _2009 Model version 21 3_EQ US Exp" xfId="8399"/>
    <cellStyle name="_Target Gaps 2 _2009 Model version 21_EQ US Exp" xfId="8400"/>
    <cellStyle name="_Target Gaps 2 _Allocations" xfId="8401"/>
    <cellStyle name="_Target Gaps 2 _contemp" xfId="8402"/>
    <cellStyle name="_Target Gaps 2 _Eq As P&amp;L" xfId="8403"/>
    <cellStyle name="_Target Gaps 2 _EQ US Exp" xfId="8404"/>
    <cellStyle name="_Target Gaps 2 _etemp" xfId="8405"/>
    <cellStyle name="_Target Gaps 2 _HFCO2011IDBV1099Exp11" xfId="8406"/>
    <cellStyle name="_Target Gaps 2 _IDB Consol P&amp;L" xfId="8407"/>
    <cellStyle name="_Target Gaps 2 _IDBCon" xfId="8408"/>
    <cellStyle name="_Target Gaps 2 _IDBE" xfId="8409"/>
    <cellStyle name="_Target Gaps 2 _IDBE_1" xfId="8410"/>
    <cellStyle name="_Target Gaps 2 _IDBV" xfId="8411"/>
    <cellStyle name="_Target Gaps 2 _IDBV_1" xfId="8412"/>
    <cellStyle name="_Target Gaps 2 _OriginalBudget" xfId="8413"/>
    <cellStyle name="_Target Gaps 2 _OriginalBudget-E" xfId="8414"/>
    <cellStyle name="_Target Gaps 2 _Sheet1" xfId="8415"/>
    <cellStyle name="_Target Gaps 2 _Sheet8" xfId="8416"/>
    <cellStyle name="_Target Gaps 2 _vtemp" xfId="8417"/>
    <cellStyle name="_Target Gaps 2 _YTD YTG Rev" xfId="8418"/>
    <cellStyle name="_Target Gaps 2 _YTD YTG Rev_Allocations" xfId="8419"/>
    <cellStyle name="_Target Gaps 2 _YTD YTG Rev_contemp" xfId="8420"/>
    <cellStyle name="_Target Gaps 2 _YTD YTG Rev_etemp" xfId="8421"/>
    <cellStyle name="_Target Gaps 2 _YTD YTG Rev_HFCO2011IDBV1099Exp11" xfId="8422"/>
    <cellStyle name="_Target Gaps 2 _YTD YTG Rev_IDB Consol P&amp;L" xfId="8423"/>
    <cellStyle name="_Target Gaps 2 _YTD YTG Rev_IDBCon" xfId="8424"/>
    <cellStyle name="_Target Gaps 2 _YTD YTG Rev_IDBE" xfId="8425"/>
    <cellStyle name="_Target Gaps 2 _YTD YTG Rev_IDBE_1" xfId="8426"/>
    <cellStyle name="_Target Gaps 2 _YTD YTG Rev_IDBV" xfId="8427"/>
    <cellStyle name="_Target Gaps 2 _YTD YTG Rev_IDBV_1" xfId="8428"/>
    <cellStyle name="_Target Gaps 2 _YTD YTG Rev_OriginalBudget" xfId="8429"/>
    <cellStyle name="_Target Gaps 2 _YTD YTG Rev_OriginalBudget-E" xfId="8430"/>
    <cellStyle name="_Target Gaps 2 _YTD YTG Rev_Sheet1" xfId="8431"/>
    <cellStyle name="_Target Gaps 2 _YTD YTG Rev_Sheet8" xfId="8432"/>
    <cellStyle name="_Target Gaps 2 _YTD YTG Rev_vtemp" xfId="8433"/>
    <cellStyle name="_Target Gaps 2 2" xfId="8434"/>
    <cellStyle name="_Target Gaps 2 2_Allocations" xfId="8435"/>
    <cellStyle name="_Target Gaps 2 2_contemp" xfId="8436"/>
    <cellStyle name="_Target Gaps 2 2_EQ US Exp" xfId="8437"/>
    <cellStyle name="_Target Gaps 2 2_EQ US Exp_HFCO2011IDBV1099Exp11" xfId="8438"/>
    <cellStyle name="_Target Gaps 2 2_EQ US Exp_IDBE" xfId="8439"/>
    <cellStyle name="_Target Gaps 2 2_EQ US Exp_IDBV" xfId="8440"/>
    <cellStyle name="_Target Gaps 2 2_EQ US Exp_OriginalBudget-E" xfId="8441"/>
    <cellStyle name="_Target Gaps 2 2_etemp" xfId="8442"/>
    <cellStyle name="_Target Gaps 2 2_HFCO2011IDBV1099Exp11" xfId="8443"/>
    <cellStyle name="_Target Gaps 2 2_IDB Consol P&amp;L" xfId="8444"/>
    <cellStyle name="_Target Gaps 2 2_IDBCon" xfId="8445"/>
    <cellStyle name="_Target Gaps 2 2_IDBE" xfId="8446"/>
    <cellStyle name="_Target Gaps 2 2_IDBE_1" xfId="8447"/>
    <cellStyle name="_Target Gaps 2 2_IDBV" xfId="8448"/>
    <cellStyle name="_Target Gaps 2 2_IDBV_1" xfId="8449"/>
    <cellStyle name="_Target Gaps 2 2_OriginalBudget" xfId="8450"/>
    <cellStyle name="_Target Gaps 2 2_OriginalBudget-E" xfId="8451"/>
    <cellStyle name="_Target Gaps 2 2_Sheet1" xfId="8452"/>
    <cellStyle name="_Target Gaps 2 2_Sheet8" xfId="8453"/>
    <cellStyle name="_Target Gaps 2 2_vtemp" xfId="8454"/>
    <cellStyle name="_Target Gaps 2 3" xfId="8455"/>
    <cellStyle name="_Target Gaps 2 3_Allocations" xfId="8456"/>
    <cellStyle name="_Target Gaps 2 3_contemp" xfId="8457"/>
    <cellStyle name="_Target Gaps 2 3_EQ US Exp" xfId="8458"/>
    <cellStyle name="_Target Gaps 2 3_EQ US Exp_HFCO2011IDBV1099Exp11" xfId="8459"/>
    <cellStyle name="_Target Gaps 2 3_EQ US Exp_IDBE" xfId="8460"/>
    <cellStyle name="_Target Gaps 2 3_EQ US Exp_IDBV" xfId="8461"/>
    <cellStyle name="_Target Gaps 2 3_EQ US Exp_OriginalBudget-E" xfId="8462"/>
    <cellStyle name="_Target Gaps 2 3_etemp" xfId="8463"/>
    <cellStyle name="_Target Gaps 2 3_HFCO2011IDBV1099Exp11" xfId="8464"/>
    <cellStyle name="_Target Gaps 2 3_IDB Consol P&amp;L" xfId="8465"/>
    <cellStyle name="_Target Gaps 2 3_IDBCon" xfId="8466"/>
    <cellStyle name="_Target Gaps 2 3_IDBE" xfId="8467"/>
    <cellStyle name="_Target Gaps 2 3_IDBE_1" xfId="8468"/>
    <cellStyle name="_Target Gaps 2 3_IDBV" xfId="8469"/>
    <cellStyle name="_Target Gaps 2 3_IDBV_1" xfId="8470"/>
    <cellStyle name="_Target Gaps 2 3_OriginalBudget" xfId="8471"/>
    <cellStyle name="_Target Gaps 2 3_OriginalBudget-E" xfId="8472"/>
    <cellStyle name="_Target Gaps 2 3_Sheet1" xfId="8473"/>
    <cellStyle name="_Target Gaps 2 3_Sheet8" xfId="8474"/>
    <cellStyle name="_Target Gaps 2 3_vtemp" xfId="8475"/>
    <cellStyle name="_Target Gaps 2_2009 Model version 21" xfId="8476"/>
    <cellStyle name="_Target Gaps 2_2009 Model version 21 2" xfId="8477"/>
    <cellStyle name="_Target Gaps 2_2009 Model version 21 2_Allocations" xfId="8478"/>
    <cellStyle name="_Target Gaps 2_2009 Model version 21 2_contemp" xfId="8479"/>
    <cellStyle name="_Target Gaps 2_2009 Model version 21 2_EQ US Exp" xfId="8480"/>
    <cellStyle name="_Target Gaps 2_2009 Model version 21 2_EQ US Exp_HFCO2011IDBV1099Exp11" xfId="8481"/>
    <cellStyle name="_Target Gaps 2_2009 Model version 21 2_EQ US Exp_IDBE" xfId="8482"/>
    <cellStyle name="_Target Gaps 2_2009 Model version 21 2_EQ US Exp_IDBV" xfId="8483"/>
    <cellStyle name="_Target Gaps 2_2009 Model version 21 2_EQ US Exp_OriginalBudget-E" xfId="8484"/>
    <cellStyle name="_Target Gaps 2_2009 Model version 21 2_etemp" xfId="8485"/>
    <cellStyle name="_Target Gaps 2_2009 Model version 21 2_HFCO2011IDBV1099Exp11" xfId="8486"/>
    <cellStyle name="_Target Gaps 2_2009 Model version 21 2_IDB Consol P&amp;L" xfId="8487"/>
    <cellStyle name="_Target Gaps 2_2009 Model version 21 2_IDBCon" xfId="8488"/>
    <cellStyle name="_Target Gaps 2_2009 Model version 21 2_IDBE" xfId="8489"/>
    <cellStyle name="_Target Gaps 2_2009 Model version 21 2_IDBE_1" xfId="8490"/>
    <cellStyle name="_Target Gaps 2_2009 Model version 21 2_IDBV" xfId="8491"/>
    <cellStyle name="_Target Gaps 2_2009 Model version 21 2_IDBV_1" xfId="8492"/>
    <cellStyle name="_Target Gaps 2_2009 Model version 21 2_OriginalBudget" xfId="8493"/>
    <cellStyle name="_Target Gaps 2_2009 Model version 21 2_OriginalBudget-E" xfId="8494"/>
    <cellStyle name="_Target Gaps 2_2009 Model version 21 2_Sheet1" xfId="8495"/>
    <cellStyle name="_Target Gaps 2_2009 Model version 21 2_Sheet8" xfId="8496"/>
    <cellStyle name="_Target Gaps 2_2009 Model version 21 2_vtemp" xfId="8497"/>
    <cellStyle name="_Target Gaps 2_2009 Model version 21 3" xfId="8498"/>
    <cellStyle name="_Target Gaps 2_2009 Model version 21 3_Allocations" xfId="8499"/>
    <cellStyle name="_Target Gaps 2_2009 Model version 21 3_contemp" xfId="8500"/>
    <cellStyle name="_Target Gaps 2_2009 Model version 21 3_EQ US Exp" xfId="8501"/>
    <cellStyle name="_Target Gaps 2_2009 Model version 21 3_EQ US Exp_HFCO2011IDBV1099Exp11" xfId="8502"/>
    <cellStyle name="_Target Gaps 2_2009 Model version 21 3_EQ US Exp_IDBE" xfId="8503"/>
    <cellStyle name="_Target Gaps 2_2009 Model version 21 3_EQ US Exp_IDBV" xfId="8504"/>
    <cellStyle name="_Target Gaps 2_2009 Model version 21 3_EQ US Exp_OriginalBudget-E" xfId="8505"/>
    <cellStyle name="_Target Gaps 2_2009 Model version 21 3_etemp" xfId="8506"/>
    <cellStyle name="_Target Gaps 2_2009 Model version 21 3_HFCO2011IDBV1099Exp11" xfId="8507"/>
    <cellStyle name="_Target Gaps 2_2009 Model version 21 3_IDB Consol P&amp;L" xfId="8508"/>
    <cellStyle name="_Target Gaps 2_2009 Model version 21 3_IDBCon" xfId="8509"/>
    <cellStyle name="_Target Gaps 2_2009 Model version 21 3_IDBE" xfId="8510"/>
    <cellStyle name="_Target Gaps 2_2009 Model version 21 3_IDBE_1" xfId="8511"/>
    <cellStyle name="_Target Gaps 2_2009 Model version 21 3_IDBV" xfId="8512"/>
    <cellStyle name="_Target Gaps 2_2009 Model version 21 3_IDBV_1" xfId="8513"/>
    <cellStyle name="_Target Gaps 2_2009 Model version 21 3_OriginalBudget" xfId="8514"/>
    <cellStyle name="_Target Gaps 2_2009 Model version 21 3_OriginalBudget-E" xfId="8515"/>
    <cellStyle name="_Target Gaps 2_2009 Model version 21 3_Sheet1" xfId="8516"/>
    <cellStyle name="_Target Gaps 2_2009 Model version 21 3_Sheet8" xfId="8517"/>
    <cellStyle name="_Target Gaps 2_2009 Model version 21 3_vtemp" xfId="8518"/>
    <cellStyle name="_Target Gaps 2_2009 Model version 21_Allocations" xfId="8519"/>
    <cellStyle name="_Target Gaps 2_2009 Model version 21_contemp" xfId="8520"/>
    <cellStyle name="_Target Gaps 2_2009 Model version 21_EQ US Exp" xfId="8521"/>
    <cellStyle name="_Target Gaps 2_2009 Model version 21_EQ US Exp_HFCO2011IDBV1099Exp11" xfId="8522"/>
    <cellStyle name="_Target Gaps 2_2009 Model version 21_EQ US Exp_IDBE" xfId="8523"/>
    <cellStyle name="_Target Gaps 2_2009 Model version 21_EQ US Exp_IDBV" xfId="8524"/>
    <cellStyle name="_Target Gaps 2_2009 Model version 21_EQ US Exp_OriginalBudget-E" xfId="8525"/>
    <cellStyle name="_Target Gaps 2_2009 Model version 21_etemp" xfId="8526"/>
    <cellStyle name="_Target Gaps 2_2009 Model version 21_HFCO2011IDBV1099Exp11" xfId="8527"/>
    <cellStyle name="_Target Gaps 2_2009 Model version 21_IDB Consol P&amp;L" xfId="8528"/>
    <cellStyle name="_Target Gaps 2_2009 Model version 21_IDBCon" xfId="8529"/>
    <cellStyle name="_Target Gaps 2_2009 Model version 21_IDBE" xfId="8530"/>
    <cellStyle name="_Target Gaps 2_2009 Model version 21_IDBE_1" xfId="8531"/>
    <cellStyle name="_Target Gaps 2_2009 Model version 21_IDBV" xfId="8532"/>
    <cellStyle name="_Target Gaps 2_2009 Model version 21_IDBV_1" xfId="8533"/>
    <cellStyle name="_Target Gaps 2_2009 Model version 21_OriginalBudget" xfId="8534"/>
    <cellStyle name="_Target Gaps 2_2009 Model version 21_OriginalBudget-E" xfId="8535"/>
    <cellStyle name="_Target Gaps 2_2009 Model version 21_Sheet1" xfId="8536"/>
    <cellStyle name="_Target Gaps 2_2009 Model version 21_Sheet8" xfId="8537"/>
    <cellStyle name="_Target Gaps 2_2009 Model version 21_vtemp" xfId="8538"/>
    <cellStyle name="_Target Gaps 2_Allocations" xfId="8539"/>
    <cellStyle name="_Target Gaps 2_contemp" xfId="8540"/>
    <cellStyle name="_Target Gaps 2_Eq As P&amp;L" xfId="8541"/>
    <cellStyle name="_Target Gaps 2_EQ US Exp" xfId="8542"/>
    <cellStyle name="_Target Gaps 2_EQ US Exp_HFCO2011IDBV1099Exp11" xfId="8543"/>
    <cellStyle name="_Target Gaps 2_EQ US Exp_IDBE" xfId="8544"/>
    <cellStyle name="_Target Gaps 2_EQ US Exp_IDBV" xfId="8545"/>
    <cellStyle name="_Target Gaps 2_EQ US Exp_OriginalBudget-E" xfId="8546"/>
    <cellStyle name="_Target Gaps 2_etemp" xfId="8547"/>
    <cellStyle name="_Target Gaps 2_HFCO2011IDBV1099Exp11" xfId="8548"/>
    <cellStyle name="_Target Gaps 2_IDB Consol P&amp;L" xfId="8549"/>
    <cellStyle name="_Target Gaps 2_IDBCon" xfId="8550"/>
    <cellStyle name="_Target Gaps 2_IDBE" xfId="8551"/>
    <cellStyle name="_Target Gaps 2_IDBE_1" xfId="8552"/>
    <cellStyle name="_Target Gaps 2_IDBV" xfId="8553"/>
    <cellStyle name="_Target Gaps 2_IDBV_1" xfId="8554"/>
    <cellStyle name="_Target Gaps 2_OriginalBudget" xfId="8555"/>
    <cellStyle name="_Target Gaps 2_OriginalBudget-E" xfId="8556"/>
    <cellStyle name="_Target Gaps 2_Sheet1" xfId="8557"/>
    <cellStyle name="_Target Gaps 2_Sheet8" xfId="8558"/>
    <cellStyle name="_Target Gaps 2_vtemp" xfId="8559"/>
    <cellStyle name="_Target Gaps 2_YTD YTG Rev" xfId="8560"/>
    <cellStyle name="_Target Gaps 2_YTD YTG Rev_Allocations" xfId="8561"/>
    <cellStyle name="_Target Gaps 2_YTD YTG Rev_contemp" xfId="8562"/>
    <cellStyle name="_Target Gaps 2_YTD YTG Rev_etemp" xfId="8563"/>
    <cellStyle name="_Target Gaps 2_YTD YTG Rev_HFCO2011IDBV1099Exp11" xfId="8564"/>
    <cellStyle name="_Target Gaps 2_YTD YTG Rev_IDB Consol P&amp;L" xfId="8565"/>
    <cellStyle name="_Target Gaps 2_YTD YTG Rev_IDBCon" xfId="8566"/>
    <cellStyle name="_Target Gaps 2_YTD YTG Rev_IDBE" xfId="8567"/>
    <cellStyle name="_Target Gaps 2_YTD YTG Rev_IDBE_1" xfId="8568"/>
    <cellStyle name="_Target Gaps 2_YTD YTG Rev_IDBV" xfId="8569"/>
    <cellStyle name="_Target Gaps 2_YTD YTG Rev_IDBV_1" xfId="8570"/>
    <cellStyle name="_Target Gaps 2_YTD YTG Rev_OriginalBudget" xfId="8571"/>
    <cellStyle name="_Target Gaps 2_YTD YTG Rev_OriginalBudget-E" xfId="8572"/>
    <cellStyle name="_Target Gaps 2_YTD YTG Rev_Sheet1" xfId="8573"/>
    <cellStyle name="_Target Gaps 2_YTD YTG Rev_Sheet8" xfId="8574"/>
    <cellStyle name="_Target Gaps 2_YTD YTG Rev_vtemp" xfId="8575"/>
    <cellStyle name="_Template - BS" xfId="8576"/>
    <cellStyle name="_Template - BS 2" xfId="8577"/>
    <cellStyle name="_Template - BS 2_EQ US Exp" xfId="8578"/>
    <cellStyle name="_Template - BS 3" xfId="8579"/>
    <cellStyle name="_Template - BS 3_EQ US Exp" xfId="8580"/>
    <cellStyle name="_Template - BS_2009 Model version 21" xfId="8581"/>
    <cellStyle name="_Template - BS_2009 Model version 21 2" xfId="8582"/>
    <cellStyle name="_Template - BS_2009 Model version 21 2_EQ US Exp" xfId="8583"/>
    <cellStyle name="_Template - BS_2009 Model version 21 3" xfId="8584"/>
    <cellStyle name="_Template - BS_2009 Model version 21 3_EQ US Exp" xfId="8585"/>
    <cellStyle name="_Template - BS_2009 Model version 21_EQ US Exp" xfId="8586"/>
    <cellStyle name="_Template - BS_Allocations" xfId="8587"/>
    <cellStyle name="_Template - BS_contemp" xfId="8588"/>
    <cellStyle name="_Template - BS_Eq As P&amp;L" xfId="8589"/>
    <cellStyle name="_Template - BS_EQ US Exp" xfId="8590"/>
    <cellStyle name="_Template - BS_etemp" xfId="8591"/>
    <cellStyle name="_Template - BS_HFCO2011IDBV1099Exp11" xfId="8592"/>
    <cellStyle name="_Template - BS_IDB Consol P&amp;L" xfId="8593"/>
    <cellStyle name="_Template - BS_IDBCon" xfId="8594"/>
    <cellStyle name="_Template - BS_IDBE" xfId="8595"/>
    <cellStyle name="_Template - BS_IDBE_1" xfId="8596"/>
    <cellStyle name="_Template - BS_IDBV" xfId="8597"/>
    <cellStyle name="_Template - BS_IDBV_1" xfId="8598"/>
    <cellStyle name="_Template - BS_OriginalBudget" xfId="8599"/>
    <cellStyle name="_Template - BS_OriginalBudget-E" xfId="8600"/>
    <cellStyle name="_Template - BS_Sheet1" xfId="8601"/>
    <cellStyle name="_Template - BS_Sheet8" xfId="8602"/>
    <cellStyle name="_Template - BS_vtemp" xfId="8603"/>
    <cellStyle name="_Template - BS_YTD YTG Rev" xfId="8604"/>
    <cellStyle name="_Template - BS_YTD YTG Rev_Allocations" xfId="8605"/>
    <cellStyle name="_Template - BS_YTD YTG Rev_contemp" xfId="8606"/>
    <cellStyle name="_Template - BS_YTD YTG Rev_etemp" xfId="8607"/>
    <cellStyle name="_Template - BS_YTD YTG Rev_HFCO2011IDBV1099Exp11" xfId="8608"/>
    <cellStyle name="_Template - BS_YTD YTG Rev_IDB Consol P&amp;L" xfId="8609"/>
    <cellStyle name="_Template - BS_YTD YTG Rev_IDBCon" xfId="8610"/>
    <cellStyle name="_Template - BS_YTD YTG Rev_IDBE" xfId="8611"/>
    <cellStyle name="_Template - BS_YTD YTG Rev_IDBE_1" xfId="8612"/>
    <cellStyle name="_Template - BS_YTD YTG Rev_IDBV" xfId="8613"/>
    <cellStyle name="_Template - BS_YTD YTG Rev_IDBV_1" xfId="8614"/>
    <cellStyle name="_Template - BS_YTD YTG Rev_OriginalBudget" xfId="8615"/>
    <cellStyle name="_Template - BS_YTD YTG Rev_OriginalBudget-E" xfId="8616"/>
    <cellStyle name="_Template - BS_YTD YTG Rev_Sheet1" xfId="8617"/>
    <cellStyle name="_Template - BS_YTD YTG Rev_Sheet8" xfId="8618"/>
    <cellStyle name="_Template - BS_YTD YTG Rev_vtemp" xfId="8619"/>
    <cellStyle name="_TF-TW Services Agreement v2(true-up to Wendy)" xfId="8620"/>
    <cellStyle name="_TF-TW Services Agreement v2(true-up to Wendy)_Allocations" xfId="8621"/>
    <cellStyle name="_TF-TW Services Agreement v2(true-up to Wendy)_contemp" xfId="8622"/>
    <cellStyle name="_TF-TW Services Agreement v2(true-up to Wendy)_Eq As P&amp;L" xfId="8623"/>
    <cellStyle name="_TF-TW Services Agreement v2(true-up to Wendy)_etemp" xfId="8624"/>
    <cellStyle name="_TF-TW Services Agreement v2(true-up to Wendy)_HFCO2011IDBV1099Exp11" xfId="8625"/>
    <cellStyle name="_TF-TW Services Agreement v2(true-up to Wendy)_IDB Consol P&amp;L" xfId="8626"/>
    <cellStyle name="_TF-TW Services Agreement v2(true-up to Wendy)_IDBCon" xfId="8627"/>
    <cellStyle name="_TF-TW Services Agreement v2(true-up to Wendy)_IDBE" xfId="8628"/>
    <cellStyle name="_TF-TW Services Agreement v2(true-up to Wendy)_IDBE_1" xfId="8629"/>
    <cellStyle name="_TF-TW Services Agreement v2(true-up to Wendy)_IDBV" xfId="8630"/>
    <cellStyle name="_TF-TW Services Agreement v2(true-up to Wendy)_IDBV_1" xfId="8631"/>
    <cellStyle name="_TF-TW Services Agreement v2(true-up to Wendy)_OriginalBudget" xfId="8632"/>
    <cellStyle name="_TF-TW Services Agreement v2(true-up to Wendy)_OriginalBudget-E" xfId="8633"/>
    <cellStyle name="_TF-TW Services Agreement v2(true-up to Wendy)_Sheet1" xfId="8634"/>
    <cellStyle name="_TF-TW Services Agreement v2(true-up to Wendy)_Sheet8" xfId="8635"/>
    <cellStyle name="_TF-TW Services Agreement v2(true-up to Wendy)_vtemp" xfId="8636"/>
    <cellStyle name="_TF-TW SLA" xfId="8637"/>
    <cellStyle name="_TF-TW SLA_Allocations" xfId="8638"/>
    <cellStyle name="_TF-TW SLA_contemp" xfId="8639"/>
    <cellStyle name="_TF-TW SLA_Eq As P&amp;L" xfId="8640"/>
    <cellStyle name="_TF-TW SLA_etemp" xfId="8641"/>
    <cellStyle name="_TF-TW SLA_HFCO2011IDBV1099Exp11" xfId="8642"/>
    <cellStyle name="_TF-TW SLA_IDB Consol P&amp;L" xfId="8643"/>
    <cellStyle name="_TF-TW SLA_IDBCon" xfId="8644"/>
    <cellStyle name="_TF-TW SLA_IDBE" xfId="8645"/>
    <cellStyle name="_TF-TW SLA_IDBE_1" xfId="8646"/>
    <cellStyle name="_TF-TW SLA_IDBV" xfId="8647"/>
    <cellStyle name="_TF-TW SLA_IDBV_1" xfId="8648"/>
    <cellStyle name="_TF-TW SLA_OriginalBudget" xfId="8649"/>
    <cellStyle name="_TF-TW SLA_OriginalBudget-E" xfId="8650"/>
    <cellStyle name="_TF-TW SLA_Sheet1" xfId="8651"/>
    <cellStyle name="_TF-TW SLA_Sheet8" xfId="8652"/>
    <cellStyle name="_TF-TW SLA_vtemp" xfId="8653"/>
    <cellStyle name="_TSG Quick FYE 4 - Fusion 2008  Plan_10_22_07_w_Allocations_V2 (3)" xfId="8654"/>
    <cellStyle name="_TSG Quick FYE 4 - Fusion 2008  Plan_10_22_07_w_Allocations_V2 (3)_Allocations" xfId="8655"/>
    <cellStyle name="_TSG Quick FYE 4 - Fusion 2008  Plan_10_22_07_w_Allocations_V2 (3)_contemp" xfId="8656"/>
    <cellStyle name="_TSG Quick FYE 4 - Fusion 2008  Plan_10_22_07_w_Allocations_V2 (3)_Eq As P&amp;L" xfId="8657"/>
    <cellStyle name="_TSG Quick FYE 4 - Fusion 2008  Plan_10_22_07_w_Allocations_V2 (3)_etemp" xfId="8658"/>
    <cellStyle name="_TSG Quick FYE 4 - Fusion 2008  Plan_10_22_07_w_Allocations_V2 (3)_HFCO2011IDBV1099Exp11" xfId="8659"/>
    <cellStyle name="_TSG Quick FYE 4 - Fusion 2008  Plan_10_22_07_w_Allocations_V2 (3)_IDB Consol P&amp;L" xfId="8660"/>
    <cellStyle name="_TSG Quick FYE 4 - Fusion 2008  Plan_10_22_07_w_Allocations_V2 (3)_IDBCon" xfId="8661"/>
    <cellStyle name="_TSG Quick FYE 4 - Fusion 2008  Plan_10_22_07_w_Allocations_V2 (3)_IDBE" xfId="8662"/>
    <cellStyle name="_TSG Quick FYE 4 - Fusion 2008  Plan_10_22_07_w_Allocations_V2 (3)_IDBE_1" xfId="8663"/>
    <cellStyle name="_TSG Quick FYE 4 - Fusion 2008  Plan_10_22_07_w_Allocations_V2 (3)_IDBV" xfId="8664"/>
    <cellStyle name="_TSG Quick FYE 4 - Fusion 2008  Plan_10_22_07_w_Allocations_V2 (3)_IDBV_1" xfId="8665"/>
    <cellStyle name="_TSG Quick FYE 4 - Fusion 2008  Plan_10_22_07_w_Allocations_V2 (3)_OriginalBudget" xfId="8666"/>
    <cellStyle name="_TSG Quick FYE 4 - Fusion 2008  Plan_10_22_07_w_Allocations_V2 (3)_OriginalBudget-E" xfId="8667"/>
    <cellStyle name="_TSG Quick FYE 4 - Fusion 2008  Plan_10_22_07_w_Allocations_V2 (3)_Sheet1" xfId="8668"/>
    <cellStyle name="_TSG Quick FYE 4 - Fusion 2008  Plan_10_22_07_w_Allocations_V2 (3)_Sheet8" xfId="8669"/>
    <cellStyle name="_TSG Quick FYE 4 - Fusion 2008  Plan_10_22_07_w_Allocations_V2 (3)_vtemp" xfId="8670"/>
    <cellStyle name="_TW Exp" xfId="8671"/>
    <cellStyle name="_TW Exp_Allocations" xfId="8672"/>
    <cellStyle name="_TW Exp_contemp" xfId="8673"/>
    <cellStyle name="_TW Exp_Eq As P&amp;L" xfId="8674"/>
    <cellStyle name="_TW Exp_etemp" xfId="8675"/>
    <cellStyle name="_TW Exp_HFCO2011IDBV1099Exp11" xfId="8676"/>
    <cellStyle name="_TW Exp_IDB Consol P&amp;L" xfId="8677"/>
    <cellStyle name="_TW Exp_IDBCon" xfId="8678"/>
    <cellStyle name="_TW Exp_IDBE" xfId="8679"/>
    <cellStyle name="_TW Exp_IDBE_1" xfId="8680"/>
    <cellStyle name="_TW Exp_IDBV" xfId="8681"/>
    <cellStyle name="_TW Exp_IDBV_1" xfId="8682"/>
    <cellStyle name="_TW Exp_OriginalBudget" xfId="8683"/>
    <cellStyle name="_TW Exp_OriginalBudget-E" xfId="8684"/>
    <cellStyle name="_TW Exp_Sheet1" xfId="8685"/>
    <cellStyle name="_TW Exp_Sheet8" xfId="8686"/>
    <cellStyle name="_TW Exp_vtemp" xfId="8687"/>
    <cellStyle name="_UILLBOmodel_LBOv4" xfId="8688"/>
    <cellStyle name="_UILLBOmodel_LBOv4 2" xfId="8689"/>
    <cellStyle name="_UILLBOmodel_LBOv4 2_EQ US Exp" xfId="8690"/>
    <cellStyle name="_UILLBOmodel_LBOv4 3" xfId="8691"/>
    <cellStyle name="_UILLBOmodel_LBOv4 3_EQ US Exp" xfId="8692"/>
    <cellStyle name="_UILLBOmodel_LBOv4_2009 Model version 21" xfId="8693"/>
    <cellStyle name="_UILLBOmodel_LBOv4_2009 Model version 21 2" xfId="8694"/>
    <cellStyle name="_UILLBOmodel_LBOv4_2009 Model version 21 2_EQ US Exp" xfId="8695"/>
    <cellStyle name="_UILLBOmodel_LBOv4_2009 Model version 21 3" xfId="8696"/>
    <cellStyle name="_UILLBOmodel_LBOv4_2009 Model version 21 3_EQ US Exp" xfId="8697"/>
    <cellStyle name="_UILLBOmodel_LBOv4_2009 Model version 21_EQ US Exp" xfId="8698"/>
    <cellStyle name="_UILLBOmodel_LBOv4_Eq As P&amp;L" xfId="8699"/>
    <cellStyle name="_UILLBOmodel_LBOv4_EQ US Exp" xfId="8700"/>
    <cellStyle name="_USPC Summary 101602" xfId="8701"/>
    <cellStyle name="_USPC Summary 101602 2" xfId="8702"/>
    <cellStyle name="_USPC Summary 101602 2_EQ US Exp" xfId="8703"/>
    <cellStyle name="_USPC Summary 101602 3" xfId="8704"/>
    <cellStyle name="_USPC Summary 101602 3_EQ US Exp" xfId="8705"/>
    <cellStyle name="_USPC Summary 101602_2009 Model version 21" xfId="8706"/>
    <cellStyle name="_USPC Summary 101602_2009 Model version 21 2" xfId="8707"/>
    <cellStyle name="_USPC Summary 101602_2009 Model version 21 2_EQ US Exp" xfId="8708"/>
    <cellStyle name="_USPC Summary 101602_2009 Model version 21 3" xfId="8709"/>
    <cellStyle name="_USPC Summary 101602_2009 Model version 21 3_EQ US Exp" xfId="8710"/>
    <cellStyle name="_USPC Summary 101602_2009 Model version 21_EQ US Exp" xfId="8711"/>
    <cellStyle name="_USPC Summary 101602_Allocations" xfId="8712"/>
    <cellStyle name="_USPC Summary 101602_contemp" xfId="8713"/>
    <cellStyle name="_USPC Summary 101602_Eq As P&amp;L" xfId="8714"/>
    <cellStyle name="_USPC Summary 101602_EQ US Exp" xfId="8715"/>
    <cellStyle name="_USPC Summary 101602_etemp" xfId="8716"/>
    <cellStyle name="_USPC Summary 101602_HFCO2011IDBV1099Exp11" xfId="8717"/>
    <cellStyle name="_USPC Summary 101602_IDB Consol P&amp;L" xfId="8718"/>
    <cellStyle name="_USPC Summary 101602_IDBCon" xfId="8719"/>
    <cellStyle name="_USPC Summary 101602_IDBE" xfId="8720"/>
    <cellStyle name="_USPC Summary 101602_IDBE_1" xfId="8721"/>
    <cellStyle name="_USPC Summary 101602_IDBV" xfId="8722"/>
    <cellStyle name="_USPC Summary 101602_IDBV_1" xfId="8723"/>
    <cellStyle name="_USPC Summary 101602_OriginalBudget" xfId="8724"/>
    <cellStyle name="_USPC Summary 101602_OriginalBudget-E" xfId="8725"/>
    <cellStyle name="_USPC Summary 101602_Sheet1" xfId="8726"/>
    <cellStyle name="_USPC Summary 101602_Sheet8" xfId="8727"/>
    <cellStyle name="_USPC Summary 101602_vtemp" xfId="8728"/>
    <cellStyle name="_USPC Summary 101602_YTD YTG Rev" xfId="8729"/>
    <cellStyle name="_USPC Summary 101602_YTD YTG Rev_Allocations" xfId="8730"/>
    <cellStyle name="_USPC Summary 101602_YTD YTG Rev_contemp" xfId="8731"/>
    <cellStyle name="_USPC Summary 101602_YTD YTG Rev_etemp" xfId="8732"/>
    <cellStyle name="_USPC Summary 101602_YTD YTG Rev_HFCO2011IDBV1099Exp11" xfId="8733"/>
    <cellStyle name="_USPC Summary 101602_YTD YTG Rev_IDB Consol P&amp;L" xfId="8734"/>
    <cellStyle name="_USPC Summary 101602_YTD YTG Rev_IDBCon" xfId="8735"/>
    <cellStyle name="_USPC Summary 101602_YTD YTG Rev_IDBE" xfId="8736"/>
    <cellStyle name="_USPC Summary 101602_YTD YTG Rev_IDBE_1" xfId="8737"/>
    <cellStyle name="_USPC Summary 101602_YTD YTG Rev_IDBV" xfId="8738"/>
    <cellStyle name="_USPC Summary 101602_YTD YTG Rev_IDBV_1" xfId="8739"/>
    <cellStyle name="_USPC Summary 101602_YTD YTG Rev_OriginalBudget" xfId="8740"/>
    <cellStyle name="_USPC Summary 101602_YTD YTG Rev_OriginalBudget-E" xfId="8741"/>
    <cellStyle name="_USPC Summary 101602_YTD YTG Rev_Sheet1" xfId="8742"/>
    <cellStyle name="_USPC Summary 101602_YTD YTG Rev_Sheet8" xfId="8743"/>
    <cellStyle name="_USPC Summary 101602_YTD YTG Rev_vtemp" xfId="8744"/>
    <cellStyle name="_Variable" xfId="8745"/>
    <cellStyle name="_Variable 2" xfId="8746"/>
    <cellStyle name="_Variable 2_EQ US Exp" xfId="8747"/>
    <cellStyle name="_Variable 3" xfId="8748"/>
    <cellStyle name="_Variable 3_EQ US Exp" xfId="8749"/>
    <cellStyle name="_Variable_2009 Model version 21" xfId="8750"/>
    <cellStyle name="_Variable_2009 Model version 21 2" xfId="8751"/>
    <cellStyle name="_Variable_2009 Model version 21 2_EQ US Exp" xfId="8752"/>
    <cellStyle name="_Variable_2009 Model version 21 3" xfId="8753"/>
    <cellStyle name="_Variable_2009 Model version 21 3_EQ US Exp" xfId="8754"/>
    <cellStyle name="_Variable_2009 Model version 21_EQ US Exp" xfId="8755"/>
    <cellStyle name="_Variable_Allocations" xfId="8756"/>
    <cellStyle name="_Variable_contemp" xfId="8757"/>
    <cellStyle name="_Variable_Eq As P&amp;L" xfId="8758"/>
    <cellStyle name="_Variable_EQ US Exp" xfId="8759"/>
    <cellStyle name="_Variable_etemp" xfId="8760"/>
    <cellStyle name="_Variable_HFCO2011IDBV1099Exp11" xfId="8761"/>
    <cellStyle name="_Variable_IDB Consol P&amp;L" xfId="8762"/>
    <cellStyle name="_Variable_IDBCon" xfId="8763"/>
    <cellStyle name="_Variable_IDBE" xfId="8764"/>
    <cellStyle name="_Variable_IDBE_1" xfId="8765"/>
    <cellStyle name="_Variable_IDBV" xfId="8766"/>
    <cellStyle name="_Variable_IDBV_1" xfId="8767"/>
    <cellStyle name="_Variable_OriginalBudget" xfId="8768"/>
    <cellStyle name="_Variable_OriginalBudget-E" xfId="8769"/>
    <cellStyle name="_Variable_Sheet1" xfId="8770"/>
    <cellStyle name="_Variable_Sheet8" xfId="8771"/>
    <cellStyle name="_Variable_vtemp" xfId="8772"/>
    <cellStyle name="_Variable_YTD YTG Rev" xfId="8773"/>
    <cellStyle name="_Variable_YTD YTG Rev_Allocations" xfId="8774"/>
    <cellStyle name="_Variable_YTD YTG Rev_contemp" xfId="8775"/>
    <cellStyle name="_Variable_YTD YTG Rev_etemp" xfId="8776"/>
    <cellStyle name="_Variable_YTD YTG Rev_HFCO2011IDBV1099Exp11" xfId="8777"/>
    <cellStyle name="_Variable_YTD YTG Rev_IDB Consol P&amp;L" xfId="8778"/>
    <cellStyle name="_Variable_YTD YTG Rev_IDBCon" xfId="8779"/>
    <cellStyle name="_Variable_YTD YTG Rev_IDBE" xfId="8780"/>
    <cellStyle name="_Variable_YTD YTG Rev_IDBE_1" xfId="8781"/>
    <cellStyle name="_Variable_YTD YTG Rev_IDBV" xfId="8782"/>
    <cellStyle name="_Variable_YTD YTG Rev_IDBV_1" xfId="8783"/>
    <cellStyle name="_Variable_YTD YTG Rev_OriginalBudget" xfId="8784"/>
    <cellStyle name="_Variable_YTD YTG Rev_OriginalBudget-E" xfId="8785"/>
    <cellStyle name="_Variable_YTD YTG Rev_Sheet1" xfId="8786"/>
    <cellStyle name="_Variable_YTD YTG Rev_Sheet8" xfId="8787"/>
    <cellStyle name="_Variable_YTD YTG Rev_vtemp" xfId="8788"/>
    <cellStyle name="-_vtemp" xfId="8789"/>
    <cellStyle name="-_YTD YTG Rev" xfId="8790"/>
    <cellStyle name="-_YTD YTG Rev_Allocations" xfId="8791"/>
    <cellStyle name="-_YTD YTG Rev_contemp" xfId="8792"/>
    <cellStyle name="-_YTD YTG Rev_etemp" xfId="8793"/>
    <cellStyle name="-_YTD YTG Rev_HFCO2011IDBV1099Exp11" xfId="8794"/>
    <cellStyle name="-_YTD YTG Rev_IDB Consol P&amp;L" xfId="8795"/>
    <cellStyle name="-_YTD YTG Rev_IDBCon" xfId="8796"/>
    <cellStyle name="-_YTD YTG Rev_IDBE" xfId="8797"/>
    <cellStyle name="-_YTD YTG Rev_IDBE_1" xfId="8798"/>
    <cellStyle name="-_YTD YTG Rev_IDBV" xfId="8799"/>
    <cellStyle name="-_YTD YTG Rev_IDBV_1" xfId="8800"/>
    <cellStyle name="-_YTD YTG Rev_OriginalBudget" xfId="8801"/>
    <cellStyle name="-_YTD YTG Rev_OriginalBudget-E" xfId="8802"/>
    <cellStyle name="-_YTD YTG Rev_Sheet1" xfId="8803"/>
    <cellStyle name="-_YTD YTG Rev_Sheet8" xfId="8804"/>
    <cellStyle name="-_YTD YTG Rev_vtemp" xfId="8805"/>
    <cellStyle name="’Ê‰Ý_laroux" xfId="8806"/>
    <cellStyle name="£ BP" xfId="8807"/>
    <cellStyle name="£ BP 2" xfId="8808"/>
    <cellStyle name="£ BP 3" xfId="8809"/>
    <cellStyle name="£ BP_Allocations" xfId="8810"/>
    <cellStyle name="¥ JY" xfId="8811"/>
    <cellStyle name="¥ JY 2" xfId="8812"/>
    <cellStyle name="¥ JY 3" xfId="8813"/>
    <cellStyle name="¥ JY_Allocations" xfId="8814"/>
    <cellStyle name="=C:\WINDOWS\SYSTEM32\COMMAND.COM" xfId="8815"/>
    <cellStyle name="=C:\WINDOWS\SYSTEM32\COMMAND.COM 2" xfId="8816"/>
    <cellStyle name="=C:\WINDOWS\SYSTEM32\COMMAND.COM 3" xfId="8817"/>
    <cellStyle name="=C:\WINDOWS\SYSTEM32\COMMAND.COM_Allocations" xfId="8818"/>
    <cellStyle name="=C:\WINNT35\SYSTEM32\COMMAND.COM" xfId="8819"/>
    <cellStyle name="=C:\WINNT35\SYSTEM32\COMMAND.COM 2" xfId="8820"/>
    <cellStyle name="=C:\WINNT35\SYSTEM32\COMMAND.COM 3" xfId="8821"/>
    <cellStyle name="=C:\WINNT35\SYSTEM32\COMMAND.COM_Eq As P&amp;L" xfId="8822"/>
    <cellStyle name="¶W³sµ²" xfId="8823"/>
    <cellStyle name="¶W³sµ² 2" xfId="8824"/>
    <cellStyle name="¶W³sµ² 3" xfId="8825"/>
    <cellStyle name="¶W³sµ²_Allocations" xfId="8826"/>
    <cellStyle name="•W_laroux" xfId="8827"/>
    <cellStyle name="‰p•¶" xfId="8828"/>
    <cellStyle name="‰p•¶ 2" xfId="8829"/>
    <cellStyle name="‰p•¶ 3" xfId="8830"/>
    <cellStyle name="‰p•¶_Allocations" xfId="8831"/>
    <cellStyle name="0" xfId="8832"/>
    <cellStyle name="0 2" xfId="8833"/>
    <cellStyle name="0 3" xfId="8834"/>
    <cellStyle name="0_Allocations" xfId="8835"/>
    <cellStyle name="0_Analyst View" xfId="8836"/>
    <cellStyle name="0_Analyst View 2" xfId="8837"/>
    <cellStyle name="0_Analyst View 2_EQ US Exp" xfId="8838"/>
    <cellStyle name="0_Analyst View 3" xfId="8839"/>
    <cellStyle name="0_Analyst View 3_EQ US Exp" xfId="8840"/>
    <cellStyle name="0_Analyst View_2009 Model version 21" xfId="8841"/>
    <cellStyle name="0_Analyst View_2009 Model version 21 2" xfId="8842"/>
    <cellStyle name="0_Analyst View_2009 Model version 21 2_EQ US Exp" xfId="8843"/>
    <cellStyle name="0_Analyst View_2009 Model version 21 3" xfId="8844"/>
    <cellStyle name="0_Analyst View_2009 Model version 21 3_EQ US Exp" xfId="8845"/>
    <cellStyle name="0_Analyst View_2009 Model version 21_EQ US Exp" xfId="8846"/>
    <cellStyle name="0_Analyst View_EQ US Exp" xfId="8847"/>
    <cellStyle name="0_contemp" xfId="8848"/>
    <cellStyle name="0_Eq As P&amp;L" xfId="8849"/>
    <cellStyle name="0_etemp" xfId="8850"/>
    <cellStyle name="0_Fusion Allocations 3-12-07" xfId="8851"/>
    <cellStyle name="0_HFCO2011IDBV1099Exp11" xfId="8852"/>
    <cellStyle name="0_IDB Consol P&amp;L" xfId="8853"/>
    <cellStyle name="0_IDBCon" xfId="8854"/>
    <cellStyle name="0_IDBE" xfId="8855"/>
    <cellStyle name="0_IDBE_1" xfId="8856"/>
    <cellStyle name="0_IDBV" xfId="8857"/>
    <cellStyle name="0_IDBV_1" xfId="8858"/>
    <cellStyle name="0_OriginalBudget" xfId="8859"/>
    <cellStyle name="0_OriginalBudget-E" xfId="8860"/>
    <cellStyle name="0_Project Fusion Model v48" xfId="8861"/>
    <cellStyle name="0_Project Fusion Model v48 2" xfId="8862"/>
    <cellStyle name="0_Project Fusion Model v48 2_EQ US Exp" xfId="8863"/>
    <cellStyle name="0_Project Fusion Model v48 3" xfId="8864"/>
    <cellStyle name="0_Project Fusion Model v48 3_EQ US Exp" xfId="8865"/>
    <cellStyle name="0_Project Fusion Model v48_2009 Model version 21" xfId="8866"/>
    <cellStyle name="0_Project Fusion Model v48_2009 Model version 21 2" xfId="8867"/>
    <cellStyle name="0_Project Fusion Model v48_2009 Model version 21 2_EQ US Exp" xfId="8868"/>
    <cellStyle name="0_Project Fusion Model v48_2009 Model version 21 3" xfId="8869"/>
    <cellStyle name="0_Project Fusion Model v48_2009 Model version 21 3_EQ US Exp" xfId="8870"/>
    <cellStyle name="0_Project Fusion Model v48_2009 Model version 21_EQ US Exp" xfId="8871"/>
    <cellStyle name="0_Project Fusion Model v48_EQ US Exp" xfId="8872"/>
    <cellStyle name="0_Project Fusion Model v51" xfId="8873"/>
    <cellStyle name="0_Project Fusion Model v51 2" xfId="8874"/>
    <cellStyle name="0_Project Fusion Model v51 2_EQ US Exp" xfId="8875"/>
    <cellStyle name="0_Project Fusion Model v51 3" xfId="8876"/>
    <cellStyle name="0_Project Fusion Model v51 3_EQ US Exp" xfId="8877"/>
    <cellStyle name="0_Project Fusion Model v51_2009 Model version 21" xfId="8878"/>
    <cellStyle name="0_Project Fusion Model v51_2009 Model version 21 2" xfId="8879"/>
    <cellStyle name="0_Project Fusion Model v51_2009 Model version 21 2_EQ US Exp" xfId="8880"/>
    <cellStyle name="0_Project Fusion Model v51_2009 Model version 21 3" xfId="8881"/>
    <cellStyle name="0_Project Fusion Model v51_2009 Model version 21 3_EQ US Exp" xfId="8882"/>
    <cellStyle name="0_Project Fusion Model v51_2009 Model version 21_EQ US Exp" xfId="8883"/>
    <cellStyle name="0_Project Fusion Model v51_EQ US Exp" xfId="8884"/>
    <cellStyle name="0_Revenue Model v2" xfId="8885"/>
    <cellStyle name="0_Revenue Model v2 2" xfId="8886"/>
    <cellStyle name="0_Revenue Model v2 2_EQ US Exp" xfId="8887"/>
    <cellStyle name="0_Revenue Model v2 3" xfId="8888"/>
    <cellStyle name="0_Revenue Model v2 3_EQ US Exp" xfId="8889"/>
    <cellStyle name="0_Revenue Model v2_2009 Model version 21" xfId="8890"/>
    <cellStyle name="0_Revenue Model v2_2009 Model version 21 2" xfId="8891"/>
    <cellStyle name="0_Revenue Model v2_2009 Model version 21 2_EQ US Exp" xfId="8892"/>
    <cellStyle name="0_Revenue Model v2_2009 Model version 21 3" xfId="8893"/>
    <cellStyle name="0_Revenue Model v2_2009 Model version 21 3_EQ US Exp" xfId="8894"/>
    <cellStyle name="0_Revenue Model v2_2009 Model version 21_EQ US Exp" xfId="8895"/>
    <cellStyle name="0_Revenue Model v2_EQ US Exp" xfId="8896"/>
    <cellStyle name="0_Sales Costs Analysis2" xfId="8897"/>
    <cellStyle name="0_Sheet1" xfId="8898"/>
    <cellStyle name="0_Sheet8" xfId="8899"/>
    <cellStyle name="0_Stranded Costs" xfId="8900"/>
    <cellStyle name="0_TF-TW SLA" xfId="8901"/>
    <cellStyle name="0_TW Flash by Region_09_10_08 August Phased 07 Actuals_Adj" xfId="8902"/>
    <cellStyle name="0_vtemp" xfId="8903"/>
    <cellStyle name="0_YTD YTG Rev" xfId="8904"/>
    <cellStyle name="0_YTD YTG Rev_Allocations" xfId="8905"/>
    <cellStyle name="0_YTD YTG Rev_contemp" xfId="8906"/>
    <cellStyle name="0_YTD YTG Rev_etemp" xfId="8907"/>
    <cellStyle name="0_YTD YTG Rev_HFCO2011IDBV1099Exp11" xfId="8908"/>
    <cellStyle name="0_YTD YTG Rev_IDB Consol P&amp;L" xfId="8909"/>
    <cellStyle name="0_YTD YTG Rev_IDBCon" xfId="8910"/>
    <cellStyle name="0_YTD YTG Rev_IDBE" xfId="8911"/>
    <cellStyle name="0_YTD YTG Rev_IDBE_1" xfId="8912"/>
    <cellStyle name="0_YTD YTG Rev_IDBV" xfId="8913"/>
    <cellStyle name="0_YTD YTG Rev_IDBV_1" xfId="8914"/>
    <cellStyle name="0_YTD YTG Rev_OriginalBudget" xfId="8915"/>
    <cellStyle name="0_YTD YTG Rev_OriginalBudget-E" xfId="8916"/>
    <cellStyle name="0_YTD YTG Rev_Sheet1" xfId="8917"/>
    <cellStyle name="0_YTD YTG Rev_Sheet8" xfId="8918"/>
    <cellStyle name="0_YTD YTG Rev_vtemp" xfId="8919"/>
    <cellStyle name="000" xfId="8920"/>
    <cellStyle name="000 2" xfId="8921"/>
    <cellStyle name="000 3" xfId="8922"/>
    <cellStyle name="000 PN" xfId="8923"/>
    <cellStyle name="000 PN 2" xfId="8924"/>
    <cellStyle name="000 PN 3" xfId="8925"/>
    <cellStyle name="000 PN_Eq As P&amp;L" xfId="8926"/>
    <cellStyle name="000_2009 Model version 21" xfId="8927"/>
    <cellStyle name="0000" xfId="8928"/>
    <cellStyle name="0000 2" xfId="8929"/>
    <cellStyle name="0000 3" xfId="8930"/>
    <cellStyle name="0000_Allocations" xfId="8931"/>
    <cellStyle name="000000" xfId="8932"/>
    <cellStyle name="000000 2" xfId="8933"/>
    <cellStyle name="000000 3" xfId="8934"/>
    <cellStyle name="000000_Allocations" xfId="8935"/>
    <cellStyle name="1" xfId="8936"/>
    <cellStyle name="1 2" xfId="8937"/>
    <cellStyle name="1 3" xfId="8938"/>
    <cellStyle name="1_2009 Model version 21" xfId="8939"/>
    <cellStyle name="1_2009 Model version 21 2" xfId="8940"/>
    <cellStyle name="1_2009 Model version 21 2_EQ US Exp" xfId="8941"/>
    <cellStyle name="1_2009 Model version 21 3" xfId="8942"/>
    <cellStyle name="1_2009 Model version 21 3_EQ US Exp" xfId="8943"/>
    <cellStyle name="1_2009 Model version 21_EQ US Exp" xfId="8944"/>
    <cellStyle name="1_5192662_1" xfId="8945"/>
    <cellStyle name="1_5192662_1 2" xfId="8946"/>
    <cellStyle name="1_5192662_1 2_EQ US Exp" xfId="8947"/>
    <cellStyle name="1_5192662_1 3" xfId="8948"/>
    <cellStyle name="1_5192662_1 3_EQ US Exp" xfId="8949"/>
    <cellStyle name="1_5192662_1_2009 Model version 21" xfId="8950"/>
    <cellStyle name="1_5192662_1_2009 Model version 21 2" xfId="8951"/>
    <cellStyle name="1_5192662_1_2009 Model version 21 2_EQ US Exp" xfId="8952"/>
    <cellStyle name="1_5192662_1_2009 Model version 21 3" xfId="8953"/>
    <cellStyle name="1_5192662_1_2009 Model version 21 3_EQ US Exp" xfId="8954"/>
    <cellStyle name="1_5192662_1_2009 Model version 21_EQ US Exp" xfId="8955"/>
    <cellStyle name="1_5192662_1_Allocations" xfId="8956"/>
    <cellStyle name="1_5192662_1_contemp" xfId="8957"/>
    <cellStyle name="1_5192662_1_Eq As P&amp;L" xfId="8958"/>
    <cellStyle name="1_5192662_1_EQ US Exp" xfId="8959"/>
    <cellStyle name="1_5192662_1_etemp" xfId="8960"/>
    <cellStyle name="1_5192662_1_HFCO2011IDBV1099Exp11" xfId="8961"/>
    <cellStyle name="1_5192662_1_IDB Consol P&amp;L" xfId="8962"/>
    <cellStyle name="1_5192662_1_IDBCon" xfId="8963"/>
    <cellStyle name="1_5192662_1_IDBE" xfId="8964"/>
    <cellStyle name="1_5192662_1_IDBE_1" xfId="8965"/>
    <cellStyle name="1_5192662_1_IDBV" xfId="8966"/>
    <cellStyle name="1_5192662_1_IDBV_1" xfId="8967"/>
    <cellStyle name="1_5192662_1_OriginalBudget" xfId="8968"/>
    <cellStyle name="1_5192662_1_OriginalBudget-E" xfId="8969"/>
    <cellStyle name="1_5192662_1_Sheet1" xfId="8970"/>
    <cellStyle name="1_5192662_1_Sheet8" xfId="8971"/>
    <cellStyle name="1_5192662_1_vtemp" xfId="8972"/>
    <cellStyle name="1_5192662_1_YTD YTG Rev" xfId="8973"/>
    <cellStyle name="1_5192662_1_YTD YTG Rev_Allocations" xfId="8974"/>
    <cellStyle name="1_5192662_1_YTD YTG Rev_contemp" xfId="8975"/>
    <cellStyle name="1_5192662_1_YTD YTG Rev_etemp" xfId="8976"/>
    <cellStyle name="1_5192662_1_YTD YTG Rev_HFCO2011IDBV1099Exp11" xfId="8977"/>
    <cellStyle name="1_5192662_1_YTD YTG Rev_IDB Consol P&amp;L" xfId="8978"/>
    <cellStyle name="1_5192662_1_YTD YTG Rev_IDBCon" xfId="8979"/>
    <cellStyle name="1_5192662_1_YTD YTG Rev_IDBE" xfId="8980"/>
    <cellStyle name="1_5192662_1_YTD YTG Rev_IDBE_1" xfId="8981"/>
    <cellStyle name="1_5192662_1_YTD YTG Rev_IDBV" xfId="8982"/>
    <cellStyle name="1_5192662_1_YTD YTG Rev_IDBV_1" xfId="8983"/>
    <cellStyle name="1_5192662_1_YTD YTG Rev_OriginalBudget" xfId="8984"/>
    <cellStyle name="1_5192662_1_YTD YTG Rev_OriginalBudget-E" xfId="8985"/>
    <cellStyle name="1_5192662_1_YTD YTG Rev_Sheet1" xfId="8986"/>
    <cellStyle name="1_5192662_1_YTD YTG Rev_Sheet8" xfId="8987"/>
    <cellStyle name="1_5192662_1_YTD YTG Rev_vtemp" xfId="8988"/>
    <cellStyle name="1_5581704_4" xfId="8989"/>
    <cellStyle name="1_5581704_4 2" xfId="8990"/>
    <cellStyle name="1_5581704_4 2_EQ US Exp" xfId="8991"/>
    <cellStyle name="1_5581704_4 3" xfId="8992"/>
    <cellStyle name="1_5581704_4 3_EQ US Exp" xfId="8993"/>
    <cellStyle name="1_5581704_4_2009 Model version 21" xfId="8994"/>
    <cellStyle name="1_5581704_4_2009 Model version 21 2" xfId="8995"/>
    <cellStyle name="1_5581704_4_2009 Model version 21 2_EQ US Exp" xfId="8996"/>
    <cellStyle name="1_5581704_4_2009 Model version 21 3" xfId="8997"/>
    <cellStyle name="1_5581704_4_2009 Model version 21 3_EQ US Exp" xfId="8998"/>
    <cellStyle name="1_5581704_4_2009 Model version 21_EQ US Exp" xfId="8999"/>
    <cellStyle name="1_5581704_4_Allocations" xfId="9000"/>
    <cellStyle name="1_5581704_4_contemp" xfId="9001"/>
    <cellStyle name="1_5581704_4_Eq As P&amp;L" xfId="9002"/>
    <cellStyle name="1_5581704_4_EQ US Exp" xfId="9003"/>
    <cellStyle name="1_5581704_4_etemp" xfId="9004"/>
    <cellStyle name="1_5581704_4_HFCO2011IDBV1099Exp11" xfId="9005"/>
    <cellStyle name="1_5581704_4_IDB Consol P&amp;L" xfId="9006"/>
    <cellStyle name="1_5581704_4_IDBCon" xfId="9007"/>
    <cellStyle name="1_5581704_4_IDBE" xfId="9008"/>
    <cellStyle name="1_5581704_4_IDBE_1" xfId="9009"/>
    <cellStyle name="1_5581704_4_IDBV" xfId="9010"/>
    <cellStyle name="1_5581704_4_IDBV_1" xfId="9011"/>
    <cellStyle name="1_5581704_4_OriginalBudget" xfId="9012"/>
    <cellStyle name="1_5581704_4_OriginalBudget-E" xfId="9013"/>
    <cellStyle name="1_5581704_4_Sheet1" xfId="9014"/>
    <cellStyle name="1_5581704_4_Sheet8" xfId="9015"/>
    <cellStyle name="1_5581704_4_vtemp" xfId="9016"/>
    <cellStyle name="1_5581704_4_YTD YTG Rev" xfId="9017"/>
    <cellStyle name="1_5581704_4_YTD YTG Rev_Allocations" xfId="9018"/>
    <cellStyle name="1_5581704_4_YTD YTG Rev_contemp" xfId="9019"/>
    <cellStyle name="1_5581704_4_YTD YTG Rev_etemp" xfId="9020"/>
    <cellStyle name="1_5581704_4_YTD YTG Rev_HFCO2011IDBV1099Exp11" xfId="9021"/>
    <cellStyle name="1_5581704_4_YTD YTG Rev_IDB Consol P&amp;L" xfId="9022"/>
    <cellStyle name="1_5581704_4_YTD YTG Rev_IDBCon" xfId="9023"/>
    <cellStyle name="1_5581704_4_YTD YTG Rev_IDBE" xfId="9024"/>
    <cellStyle name="1_5581704_4_YTD YTG Rev_IDBE_1" xfId="9025"/>
    <cellStyle name="1_5581704_4_YTD YTG Rev_IDBV" xfId="9026"/>
    <cellStyle name="1_5581704_4_YTD YTG Rev_IDBV_1" xfId="9027"/>
    <cellStyle name="1_5581704_4_YTD YTG Rev_OriginalBudget" xfId="9028"/>
    <cellStyle name="1_5581704_4_YTD YTG Rev_OriginalBudget-E" xfId="9029"/>
    <cellStyle name="1_5581704_4_YTD YTG Rev_Sheet1" xfId="9030"/>
    <cellStyle name="1_5581704_4_YTD YTG Rev_Sheet8" xfId="9031"/>
    <cellStyle name="1_5581704_4_YTD YTG Rev_vtemp" xfId="9032"/>
    <cellStyle name="1_5686997_1" xfId="9033"/>
    <cellStyle name="1_5686997_1 2" xfId="9034"/>
    <cellStyle name="1_5686997_1 2_EQ US Exp" xfId="9035"/>
    <cellStyle name="1_5686997_1 3" xfId="9036"/>
    <cellStyle name="1_5686997_1 3_EQ US Exp" xfId="9037"/>
    <cellStyle name="1_5686997_1_2009 Model version 21" xfId="9038"/>
    <cellStyle name="1_5686997_1_2009 Model version 21 2" xfId="9039"/>
    <cellStyle name="1_5686997_1_2009 Model version 21 2_EQ US Exp" xfId="9040"/>
    <cellStyle name="1_5686997_1_2009 Model version 21 3" xfId="9041"/>
    <cellStyle name="1_5686997_1_2009 Model version 21 3_EQ US Exp" xfId="9042"/>
    <cellStyle name="1_5686997_1_2009 Model version 21_EQ US Exp" xfId="9043"/>
    <cellStyle name="1_5686997_1_Allocations" xfId="9044"/>
    <cellStyle name="1_5686997_1_contemp" xfId="9045"/>
    <cellStyle name="1_5686997_1_Eq As P&amp;L" xfId="9046"/>
    <cellStyle name="1_5686997_1_EQ US Exp" xfId="9047"/>
    <cellStyle name="1_5686997_1_etemp" xfId="9048"/>
    <cellStyle name="1_5686997_1_HFCO2011IDBV1099Exp11" xfId="9049"/>
    <cellStyle name="1_5686997_1_IDB Consol P&amp;L" xfId="9050"/>
    <cellStyle name="1_5686997_1_IDBCon" xfId="9051"/>
    <cellStyle name="1_5686997_1_IDBE" xfId="9052"/>
    <cellStyle name="1_5686997_1_IDBE_1" xfId="9053"/>
    <cellStyle name="1_5686997_1_IDBV" xfId="9054"/>
    <cellStyle name="1_5686997_1_IDBV_1" xfId="9055"/>
    <cellStyle name="1_5686997_1_OriginalBudget" xfId="9056"/>
    <cellStyle name="1_5686997_1_OriginalBudget-E" xfId="9057"/>
    <cellStyle name="1_5686997_1_Sheet1" xfId="9058"/>
    <cellStyle name="1_5686997_1_Sheet8" xfId="9059"/>
    <cellStyle name="1_5686997_1_TW Flash by Region_09_10_08 August Phased 07 Actuals_Adj" xfId="9060"/>
    <cellStyle name="1_5686997_1_vtemp" xfId="9061"/>
    <cellStyle name="1_5686997_1_YTD YTG Rev" xfId="9062"/>
    <cellStyle name="1_5686997_1_YTD YTG Rev_Allocations" xfId="9063"/>
    <cellStyle name="1_5686997_1_YTD YTG Rev_contemp" xfId="9064"/>
    <cellStyle name="1_5686997_1_YTD YTG Rev_etemp" xfId="9065"/>
    <cellStyle name="1_5686997_1_YTD YTG Rev_HFCO2011IDBV1099Exp11" xfId="9066"/>
    <cellStyle name="1_5686997_1_YTD YTG Rev_IDB Consol P&amp;L" xfId="9067"/>
    <cellStyle name="1_5686997_1_YTD YTG Rev_IDBCon" xfId="9068"/>
    <cellStyle name="1_5686997_1_YTD YTG Rev_IDBE" xfId="9069"/>
    <cellStyle name="1_5686997_1_YTD YTG Rev_IDBE_1" xfId="9070"/>
    <cellStyle name="1_5686997_1_YTD YTG Rev_IDBV" xfId="9071"/>
    <cellStyle name="1_5686997_1_YTD YTG Rev_IDBV_1" xfId="9072"/>
    <cellStyle name="1_5686997_1_YTD YTG Rev_OriginalBudget" xfId="9073"/>
    <cellStyle name="1_5686997_1_YTD YTG Rev_OriginalBudget-E" xfId="9074"/>
    <cellStyle name="1_5686997_1_YTD YTG Rev_Sheet1" xfId="9075"/>
    <cellStyle name="1_5686997_1_YTD YTG Rev_Sheet8" xfId="9076"/>
    <cellStyle name="1_5686997_1_YTD YTG Rev_vtemp" xfId="9077"/>
    <cellStyle name="1_5895480_6" xfId="9078"/>
    <cellStyle name="1_5895480_6 2" xfId="9079"/>
    <cellStyle name="1_5895480_6 2_EQ US Exp" xfId="9080"/>
    <cellStyle name="1_5895480_6 3" xfId="9081"/>
    <cellStyle name="1_5895480_6 3_EQ US Exp" xfId="9082"/>
    <cellStyle name="1_5895480_6_2009 Model version 21" xfId="9083"/>
    <cellStyle name="1_5895480_6_2009 Model version 21 2" xfId="9084"/>
    <cellStyle name="1_5895480_6_2009 Model version 21 2_EQ US Exp" xfId="9085"/>
    <cellStyle name="1_5895480_6_2009 Model version 21 3" xfId="9086"/>
    <cellStyle name="1_5895480_6_2009 Model version 21 3_EQ US Exp" xfId="9087"/>
    <cellStyle name="1_5895480_6_2009 Model version 21_EQ US Exp" xfId="9088"/>
    <cellStyle name="1_5895480_6_Allocations" xfId="9089"/>
    <cellStyle name="1_5895480_6_contemp" xfId="9090"/>
    <cellStyle name="1_5895480_6_Eq As P&amp;L" xfId="9091"/>
    <cellStyle name="1_5895480_6_EQ US Exp" xfId="9092"/>
    <cellStyle name="1_5895480_6_etemp" xfId="9093"/>
    <cellStyle name="1_5895480_6_HFCO2011IDBV1099Exp11" xfId="9094"/>
    <cellStyle name="1_5895480_6_IDB Consol P&amp;L" xfId="9095"/>
    <cellStyle name="1_5895480_6_IDBCon" xfId="9096"/>
    <cellStyle name="1_5895480_6_IDBE" xfId="9097"/>
    <cellStyle name="1_5895480_6_IDBE_1" xfId="9098"/>
    <cellStyle name="1_5895480_6_IDBV" xfId="9099"/>
    <cellStyle name="1_5895480_6_IDBV_1" xfId="9100"/>
    <cellStyle name="1_5895480_6_OriginalBudget" xfId="9101"/>
    <cellStyle name="1_5895480_6_OriginalBudget-E" xfId="9102"/>
    <cellStyle name="1_5895480_6_Sheet1" xfId="9103"/>
    <cellStyle name="1_5895480_6_Sheet8" xfId="9104"/>
    <cellStyle name="1_5895480_6_TW Flash by Region_09_10_08 August Phased 07 Actuals_Adj" xfId="9105"/>
    <cellStyle name="1_5895480_6_vtemp" xfId="9106"/>
    <cellStyle name="1_5895480_6_YTD YTG Rev" xfId="9107"/>
    <cellStyle name="1_5895480_6_YTD YTG Rev_Allocations" xfId="9108"/>
    <cellStyle name="1_5895480_6_YTD YTG Rev_contemp" xfId="9109"/>
    <cellStyle name="1_5895480_6_YTD YTG Rev_etemp" xfId="9110"/>
    <cellStyle name="1_5895480_6_YTD YTG Rev_HFCO2011IDBV1099Exp11" xfId="9111"/>
    <cellStyle name="1_5895480_6_YTD YTG Rev_IDB Consol P&amp;L" xfId="9112"/>
    <cellStyle name="1_5895480_6_YTD YTG Rev_IDBCon" xfId="9113"/>
    <cellStyle name="1_5895480_6_YTD YTG Rev_IDBE" xfId="9114"/>
    <cellStyle name="1_5895480_6_YTD YTG Rev_IDBE_1" xfId="9115"/>
    <cellStyle name="1_5895480_6_YTD YTG Rev_IDBV" xfId="9116"/>
    <cellStyle name="1_5895480_6_YTD YTG Rev_IDBV_1" xfId="9117"/>
    <cellStyle name="1_5895480_6_YTD YTG Rev_OriginalBudget" xfId="9118"/>
    <cellStyle name="1_Book21" xfId="9119"/>
    <cellStyle name="1_nutmeg compac" xfId="9120"/>
    <cellStyle name="1_test" xfId="9121"/>
    <cellStyle name="10" xfId="9122"/>
    <cellStyle name="12" xfId="9123"/>
    <cellStyle name="14" xfId="9124"/>
    <cellStyle name="18" xfId="9125"/>
    <cellStyle name="1DEC%" xfId="9126"/>
    <cellStyle name="1o.nível" xfId="9127"/>
    <cellStyle name="1p" xfId="9128"/>
    <cellStyle name="20% - Accent1 10" xfId="9129"/>
    <cellStyle name="20% - Accent1 10 10" xfId="9130"/>
    <cellStyle name="20% - Accent1 10 2" xfId="9131"/>
    <cellStyle name="20% - Accent1 10 2 2" xfId="9132"/>
    <cellStyle name="20% - Accent1 10 2 2 2" xfId="9133"/>
    <cellStyle name="20% - Accent1 10 2 2 2 2" xfId="9134"/>
    <cellStyle name="20% - Accent1 10 2 2 3" xfId="9135"/>
    <cellStyle name="20% - Accent1 10 2 3" xfId="9136"/>
    <cellStyle name="20% - Accent1 10 3" xfId="9137"/>
    <cellStyle name="20% - Accent1 10 3 2" xfId="9138"/>
    <cellStyle name="20% - Accent1 10 3 2 2" xfId="9139"/>
    <cellStyle name="20% - Accent1 10 3 3" xfId="9140"/>
    <cellStyle name="20% - Accent1 10 4" xfId="9141"/>
    <cellStyle name="20% - Accent1 10 4 2" xfId="9142"/>
    <cellStyle name="20% - Accent1 10 4 2 2" xfId="9143"/>
    <cellStyle name="20% - Accent1 10 4 3" xfId="9144"/>
    <cellStyle name="20% - Accent1 10 5" xfId="9145"/>
    <cellStyle name="20% - Accent1 10 5 2" xfId="9146"/>
    <cellStyle name="20% - Accent1 10 5 2 2" xfId="9147"/>
    <cellStyle name="20% - Accent1 10 5 3" xfId="9148"/>
    <cellStyle name="20% - Accent1 10 6" xfId="9149"/>
    <cellStyle name="20% - Accent1 10 6 2" xfId="9150"/>
    <cellStyle name="20% - Accent1 10 6 2 2" xfId="9151"/>
    <cellStyle name="20% - Accent1 10 6 3" xfId="9152"/>
    <cellStyle name="20% - Accent1 10 7" xfId="9153"/>
    <cellStyle name="20% - Accent1 10 7 2" xfId="9154"/>
    <cellStyle name="20% - Accent1 10 7 2 2" xfId="9155"/>
    <cellStyle name="20% - Accent1 10 7 3" xfId="9156"/>
    <cellStyle name="20% - Accent1 10 8" xfId="9157"/>
    <cellStyle name="20% - Accent1 10 8 2" xfId="9158"/>
    <cellStyle name="20% - Accent1 10 9" xfId="9159"/>
    <cellStyle name="20% - Accent1 100" xfId="9160"/>
    <cellStyle name="20% - Accent1 100 2" xfId="9161"/>
    <cellStyle name="20% - Accent1 100 2 2" xfId="9162"/>
    <cellStyle name="20% - Accent1 100 2 2 2" xfId="9163"/>
    <cellStyle name="20% - Accent1 100 2 3" xfId="9164"/>
    <cellStyle name="20% - Accent1 100 3" xfId="9165"/>
    <cellStyle name="20% - Accent1 100 3 2" xfId="9166"/>
    <cellStyle name="20% - Accent1 100 3 2 2" xfId="9167"/>
    <cellStyle name="20% - Accent1 100 3 3" xfId="9168"/>
    <cellStyle name="20% - Accent1 100 4" xfId="9169"/>
    <cellStyle name="20% - Accent1 100 4 2" xfId="9170"/>
    <cellStyle name="20% - Accent1 100 4 2 2" xfId="9171"/>
    <cellStyle name="20% - Accent1 100 4 3" xfId="9172"/>
    <cellStyle name="20% - Accent1 100 5" xfId="9173"/>
    <cellStyle name="20% - Accent1 100 5 2" xfId="9174"/>
    <cellStyle name="20% - Accent1 100 5 2 2" xfId="9175"/>
    <cellStyle name="20% - Accent1 100 5 3" xfId="9176"/>
    <cellStyle name="20% - Accent1 100 6" xfId="9177"/>
    <cellStyle name="20% - Accent1 100 6 2" xfId="9178"/>
    <cellStyle name="20% - Accent1 100 7" xfId="9179"/>
    <cellStyle name="20% - Accent1 100 7 2" xfId="9180"/>
    <cellStyle name="20% - Accent1 100 8" xfId="9181"/>
    <cellStyle name="20% - Accent1 100 8 2" xfId="9182"/>
    <cellStyle name="20% - Accent1 100 9" xfId="9183"/>
    <cellStyle name="20% - Accent1 101" xfId="9184"/>
    <cellStyle name="20% - Accent1 101 2" xfId="9185"/>
    <cellStyle name="20% - Accent1 101 2 2" xfId="9186"/>
    <cellStyle name="20% - Accent1 101 2 2 2" xfId="9187"/>
    <cellStyle name="20% - Accent1 101 2 3" xfId="9188"/>
    <cellStyle name="20% - Accent1 101 3" xfId="9189"/>
    <cellStyle name="20% - Accent1 101 3 2" xfId="9190"/>
    <cellStyle name="20% - Accent1 101 3 2 2" xfId="9191"/>
    <cellStyle name="20% - Accent1 101 3 3" xfId="9192"/>
    <cellStyle name="20% - Accent1 101 4" xfId="9193"/>
    <cellStyle name="20% - Accent1 101 4 2" xfId="9194"/>
    <cellStyle name="20% - Accent1 101 4 2 2" xfId="9195"/>
    <cellStyle name="20% - Accent1 101 4 3" xfId="9196"/>
    <cellStyle name="20% - Accent1 101 5" xfId="9197"/>
    <cellStyle name="20% - Accent1 101 5 2" xfId="9198"/>
    <cellStyle name="20% - Accent1 101 5 2 2" xfId="9199"/>
    <cellStyle name="20% - Accent1 101 5 3" xfId="9200"/>
    <cellStyle name="20% - Accent1 101 6" xfId="9201"/>
    <cellStyle name="20% - Accent1 101 6 2" xfId="9202"/>
    <cellStyle name="20% - Accent1 102" xfId="9203"/>
    <cellStyle name="20% - Accent1 102 2" xfId="9204"/>
    <cellStyle name="20% - Accent1 102 3" xfId="9205"/>
    <cellStyle name="20% - Accent1 103" xfId="9206"/>
    <cellStyle name="20% - Accent1 103 2" xfId="9207"/>
    <cellStyle name="20% - Accent1 103 3" xfId="9208"/>
    <cellStyle name="20% - Accent1 104" xfId="9209"/>
    <cellStyle name="20% - Accent1 104 2" xfId="9210"/>
    <cellStyle name="20% - Accent1 104 3" xfId="9211"/>
    <cellStyle name="20% - Accent1 105" xfId="9212"/>
    <cellStyle name="20% - Accent1 105 2" xfId="9213"/>
    <cellStyle name="20% - Accent1 105 3" xfId="9214"/>
    <cellStyle name="20% - Accent1 106" xfId="9215"/>
    <cellStyle name="20% - Accent1 106 2" xfId="9216"/>
    <cellStyle name="20% - Accent1 106 3" xfId="9217"/>
    <cellStyle name="20% - Accent1 107" xfId="9218"/>
    <cellStyle name="20% - Accent1 107 2" xfId="9219"/>
    <cellStyle name="20% - Accent1 107 3" xfId="9220"/>
    <cellStyle name="20% - Accent1 108" xfId="9221"/>
    <cellStyle name="20% - Accent1 108 2" xfId="9222"/>
    <cellStyle name="20% - Accent1 108 3" xfId="9223"/>
    <cellStyle name="20% - Accent1 109" xfId="9224"/>
    <cellStyle name="20% - Accent1 109 2" xfId="9225"/>
    <cellStyle name="20% - Accent1 109 3" xfId="9226"/>
    <cellStyle name="20% - Accent1 11" xfId="9227"/>
    <cellStyle name="20% - Accent1 11 10" xfId="9228"/>
    <cellStyle name="20% - Accent1 11 2" xfId="9229"/>
    <cellStyle name="20% - Accent1 11 2 2" xfId="9230"/>
    <cellStyle name="20% - Accent1 11 2 2 2" xfId="9231"/>
    <cellStyle name="20% - Accent1 11 2 2 2 2" xfId="9232"/>
    <cellStyle name="20% - Accent1 11 2 2 3" xfId="9233"/>
    <cellStyle name="20% - Accent1 11 2 3" xfId="9234"/>
    <cellStyle name="20% - Accent1 11 3" xfId="9235"/>
    <cellStyle name="20% - Accent1 11 3 2" xfId="9236"/>
    <cellStyle name="20% - Accent1 11 3 2 2" xfId="9237"/>
    <cellStyle name="20% - Accent1 11 3 3" xfId="9238"/>
    <cellStyle name="20% - Accent1 11 4" xfId="9239"/>
    <cellStyle name="20% - Accent1 11 4 2" xfId="9240"/>
    <cellStyle name="20% - Accent1 11 4 2 2" xfId="9241"/>
    <cellStyle name="20% - Accent1 11 4 3" xfId="9242"/>
    <cellStyle name="20% - Accent1 11 5" xfId="9243"/>
    <cellStyle name="20% - Accent1 11 5 2" xfId="9244"/>
    <cellStyle name="20% - Accent1 11 5 2 2" xfId="9245"/>
    <cellStyle name="20% - Accent1 11 5 3" xfId="9246"/>
    <cellStyle name="20% - Accent1 11 6" xfId="9247"/>
    <cellStyle name="20% - Accent1 11 6 2" xfId="9248"/>
    <cellStyle name="20% - Accent1 11 6 2 2" xfId="9249"/>
    <cellStyle name="20% - Accent1 11 6 3" xfId="9250"/>
    <cellStyle name="20% - Accent1 11 7" xfId="9251"/>
    <cellStyle name="20% - Accent1 11 7 2" xfId="9252"/>
    <cellStyle name="20% - Accent1 11 7 2 2" xfId="9253"/>
    <cellStyle name="20% - Accent1 11 7 3" xfId="9254"/>
    <cellStyle name="20% - Accent1 11 8" xfId="9255"/>
    <cellStyle name="20% - Accent1 11 9" xfId="9256"/>
    <cellStyle name="20% - Accent1 110" xfId="9257"/>
    <cellStyle name="20% - Accent1 110 2" xfId="9258"/>
    <cellStyle name="20% - Accent1 110 3" xfId="9259"/>
    <cellStyle name="20% - Accent1 111" xfId="9260"/>
    <cellStyle name="20% - Accent1 111 2" xfId="9261"/>
    <cellStyle name="20% - Accent1 111 3" xfId="9262"/>
    <cellStyle name="20% - Accent1 112" xfId="9263"/>
    <cellStyle name="20% - Accent1 112 2" xfId="9264"/>
    <cellStyle name="20% - Accent1 112 3" xfId="9265"/>
    <cellStyle name="20% - Accent1 113" xfId="9266"/>
    <cellStyle name="20% - Accent1 113 2" xfId="9267"/>
    <cellStyle name="20% - Accent1 113 3" xfId="9268"/>
    <cellStyle name="20% - Accent1 114" xfId="9269"/>
    <cellStyle name="20% - Accent1 114 2" xfId="9270"/>
    <cellStyle name="20% - Accent1 114 3" xfId="9271"/>
    <cellStyle name="20% - Accent1 115" xfId="9272"/>
    <cellStyle name="20% - Accent1 115 2" xfId="9273"/>
    <cellStyle name="20% - Accent1 115 3" xfId="9274"/>
    <cellStyle name="20% - Accent1 116" xfId="9275"/>
    <cellStyle name="20% - Accent1 116 2" xfId="9276"/>
    <cellStyle name="20% - Accent1 117" xfId="9277"/>
    <cellStyle name="20% - Accent1 117 2" xfId="9278"/>
    <cellStyle name="20% - Accent1 118" xfId="9279"/>
    <cellStyle name="20% - Accent1 118 2" xfId="9280"/>
    <cellStyle name="20% - Accent1 119" xfId="9281"/>
    <cellStyle name="20% - Accent1 119 2" xfId="9282"/>
    <cellStyle name="20% - Accent1 12" xfId="9283"/>
    <cellStyle name="20% - Accent1 12 2" xfId="9284"/>
    <cellStyle name="20% - Accent1 12 2 2" xfId="9285"/>
    <cellStyle name="20% - Accent1 12 2 2 2" xfId="9286"/>
    <cellStyle name="20% - Accent1 12 2 2 2 2" xfId="9287"/>
    <cellStyle name="20% - Accent1 12 2 2 3" xfId="9288"/>
    <cellStyle name="20% - Accent1 12 2 3" xfId="9289"/>
    <cellStyle name="20% - Accent1 12 3" xfId="9290"/>
    <cellStyle name="20% - Accent1 12 3 2" xfId="9291"/>
    <cellStyle name="20% - Accent1 12 3 2 2" xfId="9292"/>
    <cellStyle name="20% - Accent1 12 3 3" xfId="9293"/>
    <cellStyle name="20% - Accent1 12 3 4" xfId="9294"/>
    <cellStyle name="20% - Accent1 12 4" xfId="9295"/>
    <cellStyle name="20% - Accent1 12 4 2" xfId="9296"/>
    <cellStyle name="20% - Accent1 12 4 2 2" xfId="9297"/>
    <cellStyle name="20% - Accent1 12 4 3" xfId="9298"/>
    <cellStyle name="20% - Accent1 12 5" xfId="9299"/>
    <cellStyle name="20% - Accent1 12 5 2" xfId="9300"/>
    <cellStyle name="20% - Accent1 12 5 2 2" xfId="9301"/>
    <cellStyle name="20% - Accent1 12 5 3" xfId="9302"/>
    <cellStyle name="20% - Accent1 12 6" xfId="9303"/>
    <cellStyle name="20% - Accent1 12 6 2" xfId="9304"/>
    <cellStyle name="20% - Accent1 12 6 2 2" xfId="9305"/>
    <cellStyle name="20% - Accent1 12 6 3" xfId="9306"/>
    <cellStyle name="20% - Accent1 12 7" xfId="9307"/>
    <cellStyle name="20% - Accent1 12 8" xfId="9308"/>
    <cellStyle name="20% - Accent1 120" xfId="9309"/>
    <cellStyle name="20% - Accent1 120 2" xfId="9310"/>
    <cellStyle name="20% - Accent1 121" xfId="9311"/>
    <cellStyle name="20% - Accent1 121 2" xfId="9312"/>
    <cellStyle name="20% - Accent1 122" xfId="9313"/>
    <cellStyle name="20% - Accent1 122 2" xfId="9314"/>
    <cellStyle name="20% - Accent1 123" xfId="9315"/>
    <cellStyle name="20% - Accent1 123 2" xfId="9316"/>
    <cellStyle name="20% - Accent1 124" xfId="9317"/>
    <cellStyle name="20% - Accent1 124 2" xfId="9318"/>
    <cellStyle name="20% - Accent1 125" xfId="9319"/>
    <cellStyle name="20% - Accent1 125 2" xfId="9320"/>
    <cellStyle name="20% - Accent1 126" xfId="9321"/>
    <cellStyle name="20% - Accent1 126 2" xfId="9322"/>
    <cellStyle name="20% - Accent1 127" xfId="9323"/>
    <cellStyle name="20% - Accent1 127 2" xfId="9324"/>
    <cellStyle name="20% - Accent1 128" xfId="9325"/>
    <cellStyle name="20% - Accent1 128 2" xfId="9326"/>
    <cellStyle name="20% - Accent1 129" xfId="9327"/>
    <cellStyle name="20% - Accent1 129 2" xfId="9328"/>
    <cellStyle name="20% - Accent1 13" xfId="9329"/>
    <cellStyle name="20% - Accent1 13 2" xfId="9330"/>
    <cellStyle name="20% - Accent1 13 2 2" xfId="9331"/>
    <cellStyle name="20% - Accent1 13 2 2 2" xfId="9332"/>
    <cellStyle name="20% - Accent1 13 2 2 2 2" xfId="9333"/>
    <cellStyle name="20% - Accent1 13 2 2 3" xfId="9334"/>
    <cellStyle name="20% - Accent1 13 2 3" xfId="9335"/>
    <cellStyle name="20% - Accent1 13 3" xfId="9336"/>
    <cellStyle name="20% - Accent1 13 3 2" xfId="9337"/>
    <cellStyle name="20% - Accent1 13 3 2 2" xfId="9338"/>
    <cellStyle name="20% - Accent1 13 3 3" xfId="9339"/>
    <cellStyle name="20% - Accent1 13 3 4" xfId="9340"/>
    <cellStyle name="20% - Accent1 13 4" xfId="9341"/>
    <cellStyle name="20% - Accent1 13 4 2" xfId="9342"/>
    <cellStyle name="20% - Accent1 13 4 2 2" xfId="9343"/>
    <cellStyle name="20% - Accent1 13 4 3" xfId="9344"/>
    <cellStyle name="20% - Accent1 13 5" xfId="9345"/>
    <cellStyle name="20% - Accent1 13 5 2" xfId="9346"/>
    <cellStyle name="20% - Accent1 13 5 2 2" xfId="9347"/>
    <cellStyle name="20% - Accent1 13 5 3" xfId="9348"/>
    <cellStyle name="20% - Accent1 13 6" xfId="9349"/>
    <cellStyle name="20% - Accent1 13 6 2" xfId="9350"/>
    <cellStyle name="20% - Accent1 13 6 2 2" xfId="9351"/>
    <cellStyle name="20% - Accent1 13 6 3" xfId="9352"/>
    <cellStyle name="20% - Accent1 13 7" xfId="9353"/>
    <cellStyle name="20% - Accent1 13 8" xfId="9354"/>
    <cellStyle name="20% - Accent1 130" xfId="9355"/>
    <cellStyle name="20% - Accent1 130 2" xfId="9356"/>
    <cellStyle name="20% - Accent1 131" xfId="9357"/>
    <cellStyle name="20% - Accent1 131 2" xfId="9358"/>
    <cellStyle name="20% - Accent1 132" xfId="9359"/>
    <cellStyle name="20% - Accent1 132 2" xfId="9360"/>
    <cellStyle name="20% - Accent1 133" xfId="9361"/>
    <cellStyle name="20% - Accent1 133 2" xfId="9362"/>
    <cellStyle name="20% - Accent1 134" xfId="9363"/>
    <cellStyle name="20% - Accent1 134 2" xfId="9364"/>
    <cellStyle name="20% - Accent1 135" xfId="9365"/>
    <cellStyle name="20% - Accent1 135 2" xfId="9366"/>
    <cellStyle name="20% - Accent1 136" xfId="9367"/>
    <cellStyle name="20% - Accent1 136 2" xfId="9368"/>
    <cellStyle name="20% - Accent1 137" xfId="9369"/>
    <cellStyle name="20% - Accent1 137 2" xfId="9370"/>
    <cellStyle name="20% - Accent1 138" xfId="9371"/>
    <cellStyle name="20% - Accent1 138 2" xfId="9372"/>
    <cellStyle name="20% - Accent1 139" xfId="9373"/>
    <cellStyle name="20% - Accent1 139 2" xfId="9374"/>
    <cellStyle name="20% - Accent1 14" xfId="9375"/>
    <cellStyle name="20% - Accent1 14 2" xfId="9376"/>
    <cellStyle name="20% - Accent1 14 2 2" xfId="9377"/>
    <cellStyle name="20% - Accent1 14 2 2 2" xfId="9378"/>
    <cellStyle name="20% - Accent1 14 2 2 3" xfId="9379"/>
    <cellStyle name="20% - Accent1 14 2 2 4" xfId="9380"/>
    <cellStyle name="20% - Accent1 14 2 3" xfId="9381"/>
    <cellStyle name="20% - Accent1 14 2 4" xfId="9382"/>
    <cellStyle name="20% - Accent1 14 2 5" xfId="9383"/>
    <cellStyle name="20% - Accent1 14 2 6" xfId="9384"/>
    <cellStyle name="20% - Accent1 14 3" xfId="9385"/>
    <cellStyle name="20% - Accent1 14 3 2" xfId="9386"/>
    <cellStyle name="20% - Accent1 14 3 2 2" xfId="9387"/>
    <cellStyle name="20% - Accent1 14 3 3" xfId="9388"/>
    <cellStyle name="20% - Accent1 14 4" xfId="9389"/>
    <cellStyle name="20% - Accent1 14 4 2" xfId="9390"/>
    <cellStyle name="20% - Accent1 14 4 2 2" xfId="9391"/>
    <cellStyle name="20% - Accent1 14 4 3" xfId="9392"/>
    <cellStyle name="20% - Accent1 14 5" xfId="9393"/>
    <cellStyle name="20% - Accent1 14 5 2" xfId="9394"/>
    <cellStyle name="20% - Accent1 14 5 2 2" xfId="9395"/>
    <cellStyle name="20% - Accent1 14 5 3" xfId="9396"/>
    <cellStyle name="20% - Accent1 14 6" xfId="9397"/>
    <cellStyle name="20% - Accent1 14 6 2" xfId="9398"/>
    <cellStyle name="20% - Accent1 14 6 2 2" xfId="9399"/>
    <cellStyle name="20% - Accent1 14 6 3" xfId="9400"/>
    <cellStyle name="20% - Accent1 14 7" xfId="9401"/>
    <cellStyle name="20% - Accent1 140" xfId="9402"/>
    <cellStyle name="20% - Accent1 140 2" xfId="9403"/>
    <cellStyle name="20% - Accent1 141" xfId="9404"/>
    <cellStyle name="20% - Accent1 141 2" xfId="9405"/>
    <cellStyle name="20% - Accent1 142" xfId="9406"/>
    <cellStyle name="20% - Accent1 142 2" xfId="9407"/>
    <cellStyle name="20% - Accent1 143" xfId="9408"/>
    <cellStyle name="20% - Accent1 143 2" xfId="9409"/>
    <cellStyle name="20% - Accent1 144" xfId="9410"/>
    <cellStyle name="20% - Accent1 144 2" xfId="9411"/>
    <cellStyle name="20% - Accent1 145" xfId="9412"/>
    <cellStyle name="20% - Accent1 145 2" xfId="9413"/>
    <cellStyle name="20% - Accent1 146" xfId="9414"/>
    <cellStyle name="20% - Accent1 146 2" xfId="9415"/>
    <cellStyle name="20% - Accent1 147" xfId="9416"/>
    <cellStyle name="20% - Accent1 147 2" xfId="9417"/>
    <cellStyle name="20% - Accent1 148" xfId="9418"/>
    <cellStyle name="20% - Accent1 148 2" xfId="9419"/>
    <cellStyle name="20% - Accent1 149" xfId="9420"/>
    <cellStyle name="20% - Accent1 149 2" xfId="9421"/>
    <cellStyle name="20% - Accent1 15" xfId="9422"/>
    <cellStyle name="20% - Accent1 15 2" xfId="9423"/>
    <cellStyle name="20% - Accent1 15 2 2" xfId="9424"/>
    <cellStyle name="20% - Accent1 15 2 2 2" xfId="9425"/>
    <cellStyle name="20% - Accent1 15 2 2 3" xfId="9426"/>
    <cellStyle name="20% - Accent1 15 2 2 4" xfId="9427"/>
    <cellStyle name="20% - Accent1 15 2 3" xfId="9428"/>
    <cellStyle name="20% - Accent1 15 2 4" xfId="9429"/>
    <cellStyle name="20% - Accent1 15 2 5" xfId="9430"/>
    <cellStyle name="20% - Accent1 15 2 6" xfId="9431"/>
    <cellStyle name="20% - Accent1 15 3" xfId="9432"/>
    <cellStyle name="20% - Accent1 15 3 2" xfId="9433"/>
    <cellStyle name="20% - Accent1 15 3 2 2" xfId="9434"/>
    <cellStyle name="20% - Accent1 15 3 3" xfId="9435"/>
    <cellStyle name="20% - Accent1 15 4" xfId="9436"/>
    <cellStyle name="20% - Accent1 15 4 2" xfId="9437"/>
    <cellStyle name="20% - Accent1 15 4 2 2" xfId="9438"/>
    <cellStyle name="20% - Accent1 15 4 3" xfId="9439"/>
    <cellStyle name="20% - Accent1 15 5" xfId="9440"/>
    <cellStyle name="20% - Accent1 15 5 2" xfId="9441"/>
    <cellStyle name="20% - Accent1 15 5 2 2" xfId="9442"/>
    <cellStyle name="20% - Accent1 15 5 3" xfId="9443"/>
    <cellStyle name="20% - Accent1 15 6" xfId="9444"/>
    <cellStyle name="20% - Accent1 15 6 2" xfId="9445"/>
    <cellStyle name="20% - Accent1 15 6 2 2" xfId="9446"/>
    <cellStyle name="20% - Accent1 15 6 3" xfId="9447"/>
    <cellStyle name="20% - Accent1 15 7" xfId="9448"/>
    <cellStyle name="20% - Accent1 150" xfId="9449"/>
    <cellStyle name="20% - Accent1 150 2" xfId="9450"/>
    <cellStyle name="20% - Accent1 151" xfId="9451"/>
    <cellStyle name="20% - Accent1 151 2" xfId="9452"/>
    <cellStyle name="20% - Accent1 152" xfId="9453"/>
    <cellStyle name="20% - Accent1 152 2" xfId="9454"/>
    <cellStyle name="20% - Accent1 153" xfId="9455"/>
    <cellStyle name="20% - Accent1 153 2" xfId="9456"/>
    <cellStyle name="20% - Accent1 154" xfId="9457"/>
    <cellStyle name="20% - Accent1 154 2" xfId="9458"/>
    <cellStyle name="20% - Accent1 155" xfId="9459"/>
    <cellStyle name="20% - Accent1 155 2" xfId="9460"/>
    <cellStyle name="20% - Accent1 156" xfId="9461"/>
    <cellStyle name="20% - Accent1 156 2" xfId="9462"/>
    <cellStyle name="20% - Accent1 157" xfId="9463"/>
    <cellStyle name="20% - Accent1 157 2" xfId="9464"/>
    <cellStyle name="20% - Accent1 158" xfId="9465"/>
    <cellStyle name="20% - Accent1 158 2" xfId="9466"/>
    <cellStyle name="20% - Accent1 159" xfId="9467"/>
    <cellStyle name="20% - Accent1 159 2" xfId="9468"/>
    <cellStyle name="20% - Accent1 16" xfId="9469"/>
    <cellStyle name="20% - Accent1 16 2" xfId="9470"/>
    <cellStyle name="20% - Accent1 16 2 2" xfId="9471"/>
    <cellStyle name="20% - Accent1 16 2 2 2" xfId="9472"/>
    <cellStyle name="20% - Accent1 16 2 2 3" xfId="9473"/>
    <cellStyle name="20% - Accent1 16 2 2 4" xfId="9474"/>
    <cellStyle name="20% - Accent1 16 2 3" xfId="9475"/>
    <cellStyle name="20% - Accent1 16 2 4" xfId="9476"/>
    <cellStyle name="20% - Accent1 16 2 5" xfId="9477"/>
    <cellStyle name="20% - Accent1 16 2 6" xfId="9478"/>
    <cellStyle name="20% - Accent1 16 3" xfId="9479"/>
    <cellStyle name="20% - Accent1 16 3 2" xfId="9480"/>
    <cellStyle name="20% - Accent1 16 3 2 2" xfId="9481"/>
    <cellStyle name="20% - Accent1 16 3 3" xfId="9482"/>
    <cellStyle name="20% - Accent1 16 4" xfId="9483"/>
    <cellStyle name="20% - Accent1 16 4 2" xfId="9484"/>
    <cellStyle name="20% - Accent1 16 4 2 2" xfId="9485"/>
    <cellStyle name="20% - Accent1 16 4 3" xfId="9486"/>
    <cellStyle name="20% - Accent1 16 5" xfId="9487"/>
    <cellStyle name="20% - Accent1 16 5 2" xfId="9488"/>
    <cellStyle name="20% - Accent1 16 5 2 2" xfId="9489"/>
    <cellStyle name="20% - Accent1 16 5 3" xfId="9490"/>
    <cellStyle name="20% - Accent1 16 6" xfId="9491"/>
    <cellStyle name="20% - Accent1 16 6 2" xfId="9492"/>
    <cellStyle name="20% - Accent1 16 6 2 2" xfId="9493"/>
    <cellStyle name="20% - Accent1 16 6 3" xfId="9494"/>
    <cellStyle name="20% - Accent1 16 7" xfId="9495"/>
    <cellStyle name="20% - Accent1 160" xfId="9496"/>
    <cellStyle name="20% - Accent1 160 2" xfId="9497"/>
    <cellStyle name="20% - Accent1 161" xfId="9498"/>
    <cellStyle name="20% - Accent1 161 2" xfId="9499"/>
    <cellStyle name="20% - Accent1 162" xfId="9500"/>
    <cellStyle name="20% - Accent1 162 2" xfId="9501"/>
    <cellStyle name="20% - Accent1 163" xfId="9502"/>
    <cellStyle name="20% - Accent1 163 2" xfId="9503"/>
    <cellStyle name="20% - Accent1 164" xfId="9504"/>
    <cellStyle name="20% - Accent1 164 2" xfId="9505"/>
    <cellStyle name="20% - Accent1 165" xfId="9506"/>
    <cellStyle name="20% - Accent1 165 2" xfId="9507"/>
    <cellStyle name="20% - Accent1 166" xfId="9508"/>
    <cellStyle name="20% - Accent1 166 2" xfId="9509"/>
    <cellStyle name="20% - Accent1 167" xfId="9510"/>
    <cellStyle name="20% - Accent1 167 2" xfId="9511"/>
    <cellStyle name="20% - Accent1 168" xfId="9512"/>
    <cellStyle name="20% - Accent1 168 2" xfId="9513"/>
    <cellStyle name="20% - Accent1 169" xfId="9514"/>
    <cellStyle name="20% - Accent1 169 2" xfId="9515"/>
    <cellStyle name="20% - Accent1 17" xfId="9516"/>
    <cellStyle name="20% - Accent1 17 2" xfId="9517"/>
    <cellStyle name="20% - Accent1 17 2 2" xfId="9518"/>
    <cellStyle name="20% - Accent1 17 2 3" xfId="9519"/>
    <cellStyle name="20% - Accent1 17 2 4" xfId="9520"/>
    <cellStyle name="20% - Accent1 17 2 5" xfId="9521"/>
    <cellStyle name="20% - Accent1 17 3" xfId="9522"/>
    <cellStyle name="20% - Accent1 17 3 2" xfId="9523"/>
    <cellStyle name="20% - Accent1 17 3 2 2" xfId="9524"/>
    <cellStyle name="20% - Accent1 17 3 3" xfId="9525"/>
    <cellStyle name="20% - Accent1 17 4" xfId="9526"/>
    <cellStyle name="20% - Accent1 17 4 2" xfId="9527"/>
    <cellStyle name="20% - Accent1 17 4 2 2" xfId="9528"/>
    <cellStyle name="20% - Accent1 17 4 3" xfId="9529"/>
    <cellStyle name="20% - Accent1 17 5" xfId="9530"/>
    <cellStyle name="20% - Accent1 17 5 2" xfId="9531"/>
    <cellStyle name="20% - Accent1 17 5 2 2" xfId="9532"/>
    <cellStyle name="20% - Accent1 17 5 3" xfId="9533"/>
    <cellStyle name="20% - Accent1 17 6" xfId="9534"/>
    <cellStyle name="20% - Accent1 17 6 2" xfId="9535"/>
    <cellStyle name="20% - Accent1 17 6 2 2" xfId="9536"/>
    <cellStyle name="20% - Accent1 17 6 3" xfId="9537"/>
    <cellStyle name="20% - Accent1 17 7" xfId="9538"/>
    <cellStyle name="20% - Accent1 170" xfId="9539"/>
    <cellStyle name="20% - Accent1 170 2" xfId="9540"/>
    <cellStyle name="20% - Accent1 171" xfId="9541"/>
    <cellStyle name="20% - Accent1 171 2" xfId="9542"/>
    <cellStyle name="20% - Accent1 172" xfId="9543"/>
    <cellStyle name="20% - Accent1 172 2" xfId="9544"/>
    <cellStyle name="20% - Accent1 173" xfId="9545"/>
    <cellStyle name="20% - Accent1 173 2" xfId="9546"/>
    <cellStyle name="20% - Accent1 174" xfId="9547"/>
    <cellStyle name="20% - Accent1 174 2" xfId="9548"/>
    <cellStyle name="20% - Accent1 175" xfId="9549"/>
    <cellStyle name="20% - Accent1 176" xfId="9550"/>
    <cellStyle name="20% - Accent1 177" xfId="9551"/>
    <cellStyle name="20% - Accent1 178" xfId="9552"/>
    <cellStyle name="20% - Accent1 179" xfId="9553"/>
    <cellStyle name="20% - Accent1 18" xfId="9554"/>
    <cellStyle name="20% - Accent1 18 2" xfId="9555"/>
    <cellStyle name="20% - Accent1 18 2 2" xfId="9556"/>
    <cellStyle name="20% - Accent1 18 2 3" xfId="9557"/>
    <cellStyle name="20% - Accent1 18 2 4" xfId="9558"/>
    <cellStyle name="20% - Accent1 18 2 5" xfId="9559"/>
    <cellStyle name="20% - Accent1 18 3" xfId="9560"/>
    <cellStyle name="20% - Accent1 18 3 2" xfId="9561"/>
    <cellStyle name="20% - Accent1 18 3 2 2" xfId="9562"/>
    <cellStyle name="20% - Accent1 18 3 3" xfId="9563"/>
    <cellStyle name="20% - Accent1 18 4" xfId="9564"/>
    <cellStyle name="20% - Accent1 18 4 2" xfId="9565"/>
    <cellStyle name="20% - Accent1 18 4 2 2" xfId="9566"/>
    <cellStyle name="20% - Accent1 18 4 3" xfId="9567"/>
    <cellStyle name="20% - Accent1 18 5" xfId="9568"/>
    <cellStyle name="20% - Accent1 18 5 2" xfId="9569"/>
    <cellStyle name="20% - Accent1 18 5 2 2" xfId="9570"/>
    <cellStyle name="20% - Accent1 18 5 3" xfId="9571"/>
    <cellStyle name="20% - Accent1 18 6" xfId="9572"/>
    <cellStyle name="20% - Accent1 18 6 2" xfId="9573"/>
    <cellStyle name="20% - Accent1 18 6 2 2" xfId="9574"/>
    <cellStyle name="20% - Accent1 18 6 3" xfId="9575"/>
    <cellStyle name="20% - Accent1 18 7" xfId="9576"/>
    <cellStyle name="20% - Accent1 180" xfId="9577"/>
    <cellStyle name="20% - Accent1 181" xfId="9578"/>
    <cellStyle name="20% - Accent1 182" xfId="9579"/>
    <cellStyle name="20% - Accent1 183" xfId="9580"/>
    <cellStyle name="20% - Accent1 184" xfId="9581"/>
    <cellStyle name="20% - Accent1 185" xfId="9582"/>
    <cellStyle name="20% - Accent1 186" xfId="9583"/>
    <cellStyle name="20% - Accent1 187" xfId="9584"/>
    <cellStyle name="20% - Accent1 188" xfId="9585"/>
    <cellStyle name="20% - Accent1 189" xfId="9586"/>
    <cellStyle name="20% - Accent1 19" xfId="9587"/>
    <cellStyle name="20% - Accent1 19 2" xfId="9588"/>
    <cellStyle name="20% - Accent1 19 2 2" xfId="9589"/>
    <cellStyle name="20% - Accent1 19 2 3" xfId="9590"/>
    <cellStyle name="20% - Accent1 19 2 4" xfId="9591"/>
    <cellStyle name="20% - Accent1 19 2 5" xfId="9592"/>
    <cellStyle name="20% - Accent1 19 3" xfId="9593"/>
    <cellStyle name="20% - Accent1 19 3 2" xfId="9594"/>
    <cellStyle name="20% - Accent1 19 3 2 2" xfId="9595"/>
    <cellStyle name="20% - Accent1 19 3 3" xfId="9596"/>
    <cellStyle name="20% - Accent1 19 4" xfId="9597"/>
    <cellStyle name="20% - Accent1 19 4 2" xfId="9598"/>
    <cellStyle name="20% - Accent1 19 4 2 2" xfId="9599"/>
    <cellStyle name="20% - Accent1 19 4 3" xfId="9600"/>
    <cellStyle name="20% - Accent1 19 5" xfId="9601"/>
    <cellStyle name="20% - Accent1 19 5 2" xfId="9602"/>
    <cellStyle name="20% - Accent1 19 5 2 2" xfId="9603"/>
    <cellStyle name="20% - Accent1 19 5 3" xfId="9604"/>
    <cellStyle name="20% - Accent1 19 6" xfId="9605"/>
    <cellStyle name="20% - Accent1 19 6 2" xfId="9606"/>
    <cellStyle name="20% - Accent1 19 6 2 2" xfId="9607"/>
    <cellStyle name="20% - Accent1 19 6 3" xfId="9608"/>
    <cellStyle name="20% - Accent1 19 7" xfId="9609"/>
    <cellStyle name="20% - Accent1 190" xfId="9610"/>
    <cellStyle name="20% - Accent1 191" xfId="9611"/>
    <cellStyle name="20% - Accent1 192" xfId="9612"/>
    <cellStyle name="20% - Accent1 193" xfId="9613"/>
    <cellStyle name="20% - Accent1 194" xfId="9614"/>
    <cellStyle name="20% - Accent1 195" xfId="9615"/>
    <cellStyle name="20% - Accent1 196" xfId="9616"/>
    <cellStyle name="20% - Accent1 197" xfId="9617"/>
    <cellStyle name="20% - Accent1 198" xfId="9618"/>
    <cellStyle name="20% - Accent1 199" xfId="9619"/>
    <cellStyle name="20% - Accent1 2" xfId="9620"/>
    <cellStyle name="20% - Accent1 2 10" xfId="9621"/>
    <cellStyle name="20% - Accent1 2 10 2" xfId="9622"/>
    <cellStyle name="20% - Accent1 2 10 2 2" xfId="9623"/>
    <cellStyle name="20% - Accent1 2 10 3" xfId="9624"/>
    <cellStyle name="20% - Accent1 2 11" xfId="9625"/>
    <cellStyle name="20% - Accent1 2 11 2" xfId="9626"/>
    <cellStyle name="20% - Accent1 2 11 2 2" xfId="9627"/>
    <cellStyle name="20% - Accent1 2 11 3" xfId="9628"/>
    <cellStyle name="20% - Accent1 2 12" xfId="9629"/>
    <cellStyle name="20% - Accent1 2 12 2" xfId="9630"/>
    <cellStyle name="20% - Accent1 2 12 2 2" xfId="9631"/>
    <cellStyle name="20% - Accent1 2 12 3" xfId="9632"/>
    <cellStyle name="20% - Accent1 2 13" xfId="9633"/>
    <cellStyle name="20% - Accent1 2 13 2" xfId="9634"/>
    <cellStyle name="20% - Accent1 2 13 2 2" xfId="9635"/>
    <cellStyle name="20% - Accent1 2 13 3" xfId="9636"/>
    <cellStyle name="20% - Accent1 2 14" xfId="9637"/>
    <cellStyle name="20% - Accent1 2 14 2" xfId="9638"/>
    <cellStyle name="20% - Accent1 2 14 2 2" xfId="9639"/>
    <cellStyle name="20% - Accent1 2 14 3" xfId="9640"/>
    <cellStyle name="20% - Accent1 2 15" xfId="9641"/>
    <cellStyle name="20% - Accent1 2 15 2" xfId="9642"/>
    <cellStyle name="20% - Accent1 2 15 2 2" xfId="9643"/>
    <cellStyle name="20% - Accent1 2 15 3" xfId="9644"/>
    <cellStyle name="20% - Accent1 2 16" xfId="9645"/>
    <cellStyle name="20% - Accent1 2 17" xfId="9646"/>
    <cellStyle name="20% - Accent1 2 17 2" xfId="9647"/>
    <cellStyle name="20% - Accent1 2 17 2 2" xfId="9648"/>
    <cellStyle name="20% - Accent1 2 17 3" xfId="9649"/>
    <cellStyle name="20% - Accent1 2 18" xfId="9650"/>
    <cellStyle name="20% - Accent1 2 18 2" xfId="9651"/>
    <cellStyle name="20% - Accent1 2 18 2 2" xfId="9652"/>
    <cellStyle name="20% - Accent1 2 18 3" xfId="9653"/>
    <cellStyle name="20% - Accent1 2 19" xfId="9654"/>
    <cellStyle name="20% - Accent1 2 19 2" xfId="9655"/>
    <cellStyle name="20% - Accent1 2 19 2 2" xfId="9656"/>
    <cellStyle name="20% - Accent1 2 19 3" xfId="9657"/>
    <cellStyle name="20% - Accent1 2 2" xfId="9658"/>
    <cellStyle name="20% - Accent1 2 2 10" xfId="9659"/>
    <cellStyle name="20% - Accent1 2 2 11" xfId="9660"/>
    <cellStyle name="20% - Accent1 2 2 12" xfId="9661"/>
    <cellStyle name="20% - Accent1 2 2 2" xfId="9662"/>
    <cellStyle name="20% - Accent1 2 2 2 2" xfId="9663"/>
    <cellStyle name="20% - Accent1 2 2 2 2 2" xfId="9664"/>
    <cellStyle name="20% - Accent1 2 2 2 2 2 2" xfId="9665"/>
    <cellStyle name="20% - Accent1 2 2 2 2 2 2 2" xfId="9666"/>
    <cellStyle name="20% - Accent1 2 2 2 2 2 2 2 2" xfId="9667"/>
    <cellStyle name="20% - Accent1 2 2 2 2 2 2 2 2 2" xfId="9668"/>
    <cellStyle name="20% - Accent1 2 2 2 2 2 2 2 2 2 2" xfId="9669"/>
    <cellStyle name="20% - Accent1 2 2 2 2 2 2 2 2 2 2 2" xfId="9670"/>
    <cellStyle name="20% - Accent1 2 2 2 2 2 2 2 2 2 3" xfId="9671"/>
    <cellStyle name="20% - Accent1 2 2 2 2 2 2 2 2 3" xfId="9672"/>
    <cellStyle name="20% - Accent1 2 2 2 2 2 2 2 2 3 2" xfId="9673"/>
    <cellStyle name="20% - Accent1 2 2 2 2 2 2 2 2 3 2 2" xfId="9674"/>
    <cellStyle name="20% - Accent1 2 2 2 2 2 2 2 2 3 3" xfId="9675"/>
    <cellStyle name="20% - Accent1 2 2 2 2 2 2 2 2 4" xfId="9676"/>
    <cellStyle name="20% - Accent1 2 2 2 2 2 2 2 3" xfId="9677"/>
    <cellStyle name="20% - Accent1 2 2 2 2 2 2 2 4" xfId="9678"/>
    <cellStyle name="20% - Accent1 2 2 2 2 2 2 2 4 2" xfId="9679"/>
    <cellStyle name="20% - Accent1 2 2 2 2 2 2 2 5" xfId="9680"/>
    <cellStyle name="20% - Accent1 2 2 2 2 2 2 2 6" xfId="9681"/>
    <cellStyle name="20% - Accent1 2 2 2 2 2 2 2 7" xfId="9682"/>
    <cellStyle name="20% - Accent1 2 2 2 2 2 2 3" xfId="9683"/>
    <cellStyle name="20% - Accent1 2 2 2 2 2 2 3 2" xfId="9684"/>
    <cellStyle name="20% - Accent1 2 2 2 2 2 2 3 2 2" xfId="9685"/>
    <cellStyle name="20% - Accent1 2 2 2 2 2 2 3 3" xfId="9686"/>
    <cellStyle name="20% - Accent1 2 2 2 2 2 2 4" xfId="9687"/>
    <cellStyle name="20% - Accent1 2 2 2 2 2 2 5" xfId="9688"/>
    <cellStyle name="20% - Accent1 2 2 2 2 2 2 6" xfId="9689"/>
    <cellStyle name="20% - Accent1 2 2 2 2 2 2 7" xfId="9690"/>
    <cellStyle name="20% - Accent1 2 2 2 2 2 3" xfId="9691"/>
    <cellStyle name="20% - Accent1 2 2 2 2 2 4" xfId="9692"/>
    <cellStyle name="20% - Accent1 2 2 2 2 2 4 2" xfId="9693"/>
    <cellStyle name="20% - Accent1 2 2 2 2 2 5" xfId="9694"/>
    <cellStyle name="20% - Accent1 2 2 2 2 2 6" xfId="9695"/>
    <cellStyle name="20% - Accent1 2 2 2 2 2 7" xfId="9696"/>
    <cellStyle name="20% - Accent1 2 2 2 2 3" xfId="9697"/>
    <cellStyle name="20% - Accent1 2 2 2 2 3 2" xfId="9698"/>
    <cellStyle name="20% - Accent1 2 2 2 2 3 2 2" xfId="9699"/>
    <cellStyle name="20% - Accent1 2 2 2 2 3 3" xfId="9700"/>
    <cellStyle name="20% - Accent1 2 2 2 2 4" xfId="9701"/>
    <cellStyle name="20% - Accent1 2 2 2 2 4 2" xfId="9702"/>
    <cellStyle name="20% - Accent1 2 2 2 2 4 2 2" xfId="9703"/>
    <cellStyle name="20% - Accent1 2 2 2 2 4 3" xfId="9704"/>
    <cellStyle name="20% - Accent1 2 2 2 2 5" xfId="9705"/>
    <cellStyle name="20% - Accent1 2 2 2 2 5 2" xfId="9706"/>
    <cellStyle name="20% - Accent1 2 2 2 2 5 2 2" xfId="9707"/>
    <cellStyle name="20% - Accent1 2 2 2 2 5 3" xfId="9708"/>
    <cellStyle name="20% - Accent1 2 2 2 2 6" xfId="9709"/>
    <cellStyle name="20% - Accent1 2 2 2 2 7" xfId="9710"/>
    <cellStyle name="20% - Accent1 2 2 2 2 8" xfId="9711"/>
    <cellStyle name="20% - Accent1 2 2 2 2 9" xfId="9712"/>
    <cellStyle name="20% - Accent1 2 2 2 3" xfId="9713"/>
    <cellStyle name="20% - Accent1 2 2 2 4" xfId="9714"/>
    <cellStyle name="20% - Accent1 2 2 2 5" xfId="9715"/>
    <cellStyle name="20% - Accent1 2 2 2 6" xfId="9716"/>
    <cellStyle name="20% - Accent1 2 2 2 6 2" xfId="9717"/>
    <cellStyle name="20% - Accent1 2 2 2 7" xfId="9718"/>
    <cellStyle name="20% - Accent1 2 2 2 8" xfId="9719"/>
    <cellStyle name="20% - Accent1 2 2 2 9" xfId="9720"/>
    <cellStyle name="20% - Accent1 2 2 3" xfId="9721"/>
    <cellStyle name="20% - Accent1 2 2 3 2" xfId="9722"/>
    <cellStyle name="20% - Accent1 2 2 3 2 2" xfId="9723"/>
    <cellStyle name="20% - Accent1 2 2 3 3" xfId="9724"/>
    <cellStyle name="20% - Accent1 2 2 3 4" xfId="9725"/>
    <cellStyle name="20% - Accent1 2 2 4" xfId="9726"/>
    <cellStyle name="20% - Accent1 2 2 4 2" xfId="9727"/>
    <cellStyle name="20% - Accent1 2 2 4 2 2" xfId="9728"/>
    <cellStyle name="20% - Accent1 2 2 4 3" xfId="9729"/>
    <cellStyle name="20% - Accent1 2 2 5" xfId="9730"/>
    <cellStyle name="20% - Accent1 2 2 5 2" xfId="9731"/>
    <cellStyle name="20% - Accent1 2 2 5 2 2" xfId="9732"/>
    <cellStyle name="20% - Accent1 2 2 5 3" xfId="9733"/>
    <cellStyle name="20% - Accent1 2 2 6" xfId="9734"/>
    <cellStyle name="20% - Accent1 2 2 6 2" xfId="9735"/>
    <cellStyle name="20% - Accent1 2 2 6 2 2" xfId="9736"/>
    <cellStyle name="20% - Accent1 2 2 6 3" xfId="9737"/>
    <cellStyle name="20% - Accent1 2 2 7" xfId="9738"/>
    <cellStyle name="20% - Accent1 2 2 8" xfId="9739"/>
    <cellStyle name="20% - Accent1 2 2 9" xfId="9740"/>
    <cellStyle name="20% - Accent1 2 20" xfId="9741"/>
    <cellStyle name="20% - Accent1 2 21" xfId="9742"/>
    <cellStyle name="20% - Accent1 2 22" xfId="9743"/>
    <cellStyle name="20% - Accent1 2 23" xfId="9744"/>
    <cellStyle name="20% - Accent1 2 24" xfId="9745"/>
    <cellStyle name="20% - Accent1 2 25" xfId="9746"/>
    <cellStyle name="20% - Accent1 2 26" xfId="9747"/>
    <cellStyle name="20% - Accent1 2 27" xfId="9748"/>
    <cellStyle name="20% - Accent1 2 28" xfId="9749"/>
    <cellStyle name="20% - Accent1 2 29" xfId="9750"/>
    <cellStyle name="20% - Accent1 2 3" xfId="9751"/>
    <cellStyle name="20% - Accent1 2 3 2" xfId="9752"/>
    <cellStyle name="20% - Accent1 2 3 3" xfId="9753"/>
    <cellStyle name="20% - Accent1 2 3 3 2" xfId="9754"/>
    <cellStyle name="20% - Accent1 2 3 4" xfId="9755"/>
    <cellStyle name="20% - Accent1 2 30" xfId="9756"/>
    <cellStyle name="20% - Accent1 2 31" xfId="9757"/>
    <cellStyle name="20% - Accent1 2 32" xfId="9758"/>
    <cellStyle name="20% - Accent1 2 4" xfId="9759"/>
    <cellStyle name="20% - Accent1 2 4 2" xfId="9760"/>
    <cellStyle name="20% - Accent1 2 4 3" xfId="9761"/>
    <cellStyle name="20% - Accent1 2 4 3 2" xfId="9762"/>
    <cellStyle name="20% - Accent1 2 4 4" xfId="9763"/>
    <cellStyle name="20% - Accent1 2 5" xfId="9764"/>
    <cellStyle name="20% - Accent1 2 5 2" xfId="9765"/>
    <cellStyle name="20% - Accent1 2 5 3" xfId="9766"/>
    <cellStyle name="20% - Accent1 2 5 3 2" xfId="9767"/>
    <cellStyle name="20% - Accent1 2 5 4" xfId="9768"/>
    <cellStyle name="20% - Accent1 2 6" xfId="9769"/>
    <cellStyle name="20% - Accent1 2 6 2" xfId="9770"/>
    <cellStyle name="20% - Accent1 2 6 2 2" xfId="9771"/>
    <cellStyle name="20% - Accent1 2 6 3" xfId="9772"/>
    <cellStyle name="20% - Accent1 2 7" xfId="9773"/>
    <cellStyle name="20% - Accent1 2 7 2" xfId="9774"/>
    <cellStyle name="20% - Accent1 2 7 2 2" xfId="9775"/>
    <cellStyle name="20% - Accent1 2 7 3" xfId="9776"/>
    <cellStyle name="20% - Accent1 2 8" xfId="9777"/>
    <cellStyle name="20% - Accent1 2 8 2" xfId="9778"/>
    <cellStyle name="20% - Accent1 2 8 2 2" xfId="9779"/>
    <cellStyle name="20% - Accent1 2 8 3" xfId="9780"/>
    <cellStyle name="20% - Accent1 2 9" xfId="9781"/>
    <cellStyle name="20% - Accent1 2 9 2" xfId="9782"/>
    <cellStyle name="20% - Accent1 2 9 2 2" xfId="9783"/>
    <cellStyle name="20% - Accent1 2 9 3" xfId="9784"/>
    <cellStyle name="20% - Accent1 20" xfId="9785"/>
    <cellStyle name="20% - Accent1 20 2" xfId="9786"/>
    <cellStyle name="20% - Accent1 20 2 2" xfId="9787"/>
    <cellStyle name="20% - Accent1 20 2 3" xfId="9788"/>
    <cellStyle name="20% - Accent1 20 2 4" xfId="9789"/>
    <cellStyle name="20% - Accent1 20 2 5" xfId="9790"/>
    <cellStyle name="20% - Accent1 20 3" xfId="9791"/>
    <cellStyle name="20% - Accent1 20 3 2" xfId="9792"/>
    <cellStyle name="20% - Accent1 20 3 2 2" xfId="9793"/>
    <cellStyle name="20% - Accent1 20 3 3" xfId="9794"/>
    <cellStyle name="20% - Accent1 20 4" xfId="9795"/>
    <cellStyle name="20% - Accent1 20 4 2" xfId="9796"/>
    <cellStyle name="20% - Accent1 20 4 2 2" xfId="9797"/>
    <cellStyle name="20% - Accent1 20 4 3" xfId="9798"/>
    <cellStyle name="20% - Accent1 20 5" xfId="9799"/>
    <cellStyle name="20% - Accent1 20 5 2" xfId="9800"/>
    <cellStyle name="20% - Accent1 20 5 2 2" xfId="9801"/>
    <cellStyle name="20% - Accent1 20 5 3" xfId="9802"/>
    <cellStyle name="20% - Accent1 20 6" xfId="9803"/>
    <cellStyle name="20% - Accent1 20 6 2" xfId="9804"/>
    <cellStyle name="20% - Accent1 20 6 2 2" xfId="9805"/>
    <cellStyle name="20% - Accent1 20 6 3" xfId="9806"/>
    <cellStyle name="20% - Accent1 20 7" xfId="9807"/>
    <cellStyle name="20% - Accent1 200" xfId="9808"/>
    <cellStyle name="20% - Accent1 201" xfId="9809"/>
    <cellStyle name="20% - Accent1 202" xfId="9810"/>
    <cellStyle name="20% - Accent1 203" xfId="9811"/>
    <cellStyle name="20% - Accent1 204" xfId="9812"/>
    <cellStyle name="20% - Accent1 205" xfId="9813"/>
    <cellStyle name="20% - Accent1 206" xfId="9814"/>
    <cellStyle name="20% - Accent1 207" xfId="9815"/>
    <cellStyle name="20% - Accent1 208" xfId="9816"/>
    <cellStyle name="20% - Accent1 209" xfId="9817"/>
    <cellStyle name="20% - Accent1 21" xfId="9818"/>
    <cellStyle name="20% - Accent1 21 2" xfId="9819"/>
    <cellStyle name="20% - Accent1 21 2 2" xfId="9820"/>
    <cellStyle name="20% - Accent1 21 2 3" xfId="9821"/>
    <cellStyle name="20% - Accent1 21 2 4" xfId="9822"/>
    <cellStyle name="20% - Accent1 21 2 5" xfId="9823"/>
    <cellStyle name="20% - Accent1 21 3" xfId="9824"/>
    <cellStyle name="20% - Accent1 21 3 2" xfId="9825"/>
    <cellStyle name="20% - Accent1 21 3 2 2" xfId="9826"/>
    <cellStyle name="20% - Accent1 21 3 3" xfId="9827"/>
    <cellStyle name="20% - Accent1 21 4" xfId="9828"/>
    <cellStyle name="20% - Accent1 21 4 2" xfId="9829"/>
    <cellStyle name="20% - Accent1 21 4 2 2" xfId="9830"/>
    <cellStyle name="20% - Accent1 21 4 3" xfId="9831"/>
    <cellStyle name="20% - Accent1 21 5" xfId="9832"/>
    <cellStyle name="20% - Accent1 21 5 2" xfId="9833"/>
    <cellStyle name="20% - Accent1 21 5 2 2" xfId="9834"/>
    <cellStyle name="20% - Accent1 21 5 3" xfId="9835"/>
    <cellStyle name="20% - Accent1 21 6" xfId="9836"/>
    <cellStyle name="20% - Accent1 21 6 2" xfId="9837"/>
    <cellStyle name="20% - Accent1 21 6 2 2" xfId="9838"/>
    <cellStyle name="20% - Accent1 21 6 3" xfId="9839"/>
    <cellStyle name="20% - Accent1 21 7" xfId="9840"/>
    <cellStyle name="20% - Accent1 210" xfId="9841"/>
    <cellStyle name="20% - Accent1 211" xfId="9842"/>
    <cellStyle name="20% - Accent1 212" xfId="9843"/>
    <cellStyle name="20% - Accent1 213" xfId="9844"/>
    <cellStyle name="20% - Accent1 214" xfId="9845"/>
    <cellStyle name="20% - Accent1 215" xfId="9846"/>
    <cellStyle name="20% - Accent1 216" xfId="9847"/>
    <cellStyle name="20% - Accent1 217" xfId="9848"/>
    <cellStyle name="20% - Accent1 218" xfId="9849"/>
    <cellStyle name="20% - Accent1 219" xfId="9850"/>
    <cellStyle name="20% - Accent1 22" xfId="9851"/>
    <cellStyle name="20% - Accent1 22 2" xfId="9852"/>
    <cellStyle name="20% - Accent1 22 2 2" xfId="9853"/>
    <cellStyle name="20% - Accent1 22 2 3" xfId="9854"/>
    <cellStyle name="20% - Accent1 22 2 4" xfId="9855"/>
    <cellStyle name="20% - Accent1 22 2 5" xfId="9856"/>
    <cellStyle name="20% - Accent1 22 3" xfId="9857"/>
    <cellStyle name="20% - Accent1 22 3 2" xfId="9858"/>
    <cellStyle name="20% - Accent1 22 3 2 2" xfId="9859"/>
    <cellStyle name="20% - Accent1 22 3 3" xfId="9860"/>
    <cellStyle name="20% - Accent1 22 4" xfId="9861"/>
    <cellStyle name="20% - Accent1 22 4 2" xfId="9862"/>
    <cellStyle name="20% - Accent1 22 4 2 2" xfId="9863"/>
    <cellStyle name="20% - Accent1 22 4 3" xfId="9864"/>
    <cellStyle name="20% - Accent1 22 5" xfId="9865"/>
    <cellStyle name="20% - Accent1 22 5 2" xfId="9866"/>
    <cellStyle name="20% - Accent1 22 5 2 2" xfId="9867"/>
    <cellStyle name="20% - Accent1 22 5 3" xfId="9868"/>
    <cellStyle name="20% - Accent1 22 6" xfId="9869"/>
    <cellStyle name="20% - Accent1 22 6 2" xfId="9870"/>
    <cellStyle name="20% - Accent1 22 6 2 2" xfId="9871"/>
    <cellStyle name="20% - Accent1 22 6 3" xfId="9872"/>
    <cellStyle name="20% - Accent1 22 7" xfId="9873"/>
    <cellStyle name="20% - Accent1 220" xfId="9874"/>
    <cellStyle name="20% - Accent1 221" xfId="9875"/>
    <cellStyle name="20% - Accent1 222" xfId="9876"/>
    <cellStyle name="20% - Accent1 223" xfId="9877"/>
    <cellStyle name="20% - Accent1 224" xfId="9878"/>
    <cellStyle name="20% - Accent1 225" xfId="9879"/>
    <cellStyle name="20% - Accent1 226" xfId="9880"/>
    <cellStyle name="20% - Accent1 227" xfId="9881"/>
    <cellStyle name="20% - Accent1 228" xfId="9882"/>
    <cellStyle name="20% - Accent1 229" xfId="9883"/>
    <cellStyle name="20% - Accent1 23" xfId="9884"/>
    <cellStyle name="20% - Accent1 23 2" xfId="9885"/>
    <cellStyle name="20% - Accent1 23 2 2" xfId="9886"/>
    <cellStyle name="20% - Accent1 23 2 3" xfId="9887"/>
    <cellStyle name="20% - Accent1 23 2 4" xfId="9888"/>
    <cellStyle name="20% - Accent1 23 2 5" xfId="9889"/>
    <cellStyle name="20% - Accent1 23 3" xfId="9890"/>
    <cellStyle name="20% - Accent1 23 3 2" xfId="9891"/>
    <cellStyle name="20% - Accent1 23 3 2 2" xfId="9892"/>
    <cellStyle name="20% - Accent1 23 3 3" xfId="9893"/>
    <cellStyle name="20% - Accent1 23 4" xfId="9894"/>
    <cellStyle name="20% - Accent1 23 4 2" xfId="9895"/>
    <cellStyle name="20% - Accent1 23 4 2 2" xfId="9896"/>
    <cellStyle name="20% - Accent1 23 4 3" xfId="9897"/>
    <cellStyle name="20% - Accent1 23 5" xfId="9898"/>
    <cellStyle name="20% - Accent1 23 5 2" xfId="9899"/>
    <cellStyle name="20% - Accent1 23 5 2 2" xfId="9900"/>
    <cellStyle name="20% - Accent1 23 5 3" xfId="9901"/>
    <cellStyle name="20% - Accent1 23 6" xfId="9902"/>
    <cellStyle name="20% - Accent1 23 6 2" xfId="9903"/>
    <cellStyle name="20% - Accent1 23 6 2 2" xfId="9904"/>
    <cellStyle name="20% - Accent1 23 6 3" xfId="9905"/>
    <cellStyle name="20% - Accent1 23 7" xfId="9906"/>
    <cellStyle name="20% - Accent1 230" xfId="9907"/>
    <cellStyle name="20% - Accent1 231" xfId="9908"/>
    <cellStyle name="20% - Accent1 232" xfId="9909"/>
    <cellStyle name="20% - Accent1 233" xfId="9910"/>
    <cellStyle name="20% - Accent1 234" xfId="9911"/>
    <cellStyle name="20% - Accent1 235" xfId="9912"/>
    <cellStyle name="20% - Accent1 236" xfId="9913"/>
    <cellStyle name="20% - Accent1 237" xfId="9914"/>
    <cellStyle name="20% - Accent1 24" xfId="9915"/>
    <cellStyle name="20% - Accent1 24 2" xfId="9916"/>
    <cellStyle name="20% - Accent1 24 2 2" xfId="9917"/>
    <cellStyle name="20% - Accent1 24 2 3" xfId="9918"/>
    <cellStyle name="20% - Accent1 24 2 4" xfId="9919"/>
    <cellStyle name="20% - Accent1 24 2 5" xfId="9920"/>
    <cellStyle name="20% - Accent1 24 3" xfId="9921"/>
    <cellStyle name="20% - Accent1 24 3 2" xfId="9922"/>
    <cellStyle name="20% - Accent1 24 3 2 2" xfId="9923"/>
    <cellStyle name="20% - Accent1 24 3 3" xfId="9924"/>
    <cellStyle name="20% - Accent1 24 4" xfId="9925"/>
    <cellStyle name="20% - Accent1 24 4 2" xfId="9926"/>
    <cellStyle name="20% - Accent1 24 4 2 2" xfId="9927"/>
    <cellStyle name="20% - Accent1 24 4 3" xfId="9928"/>
    <cellStyle name="20% - Accent1 24 5" xfId="9929"/>
    <cellStyle name="20% - Accent1 24 5 2" xfId="9930"/>
    <cellStyle name="20% - Accent1 24 5 2 2" xfId="9931"/>
    <cellStyle name="20% - Accent1 24 5 3" xfId="9932"/>
    <cellStyle name="20% - Accent1 24 6" xfId="9933"/>
    <cellStyle name="20% - Accent1 24 6 2" xfId="9934"/>
    <cellStyle name="20% - Accent1 24 6 2 2" xfId="9935"/>
    <cellStyle name="20% - Accent1 24 6 3" xfId="9936"/>
    <cellStyle name="20% - Accent1 24 7" xfId="9937"/>
    <cellStyle name="20% - Accent1 25" xfId="9938"/>
    <cellStyle name="20% - Accent1 25 2" xfId="9939"/>
    <cellStyle name="20% - Accent1 25 2 2" xfId="9940"/>
    <cellStyle name="20% - Accent1 25 2 3" xfId="9941"/>
    <cellStyle name="20% - Accent1 25 2 4" xfId="9942"/>
    <cellStyle name="20% - Accent1 25 2 5" xfId="9943"/>
    <cellStyle name="20% - Accent1 25 3" xfId="9944"/>
    <cellStyle name="20% - Accent1 25 3 2" xfId="9945"/>
    <cellStyle name="20% - Accent1 25 3 2 2" xfId="9946"/>
    <cellStyle name="20% - Accent1 25 3 3" xfId="9947"/>
    <cellStyle name="20% - Accent1 25 4" xfId="9948"/>
    <cellStyle name="20% - Accent1 25 4 2" xfId="9949"/>
    <cellStyle name="20% - Accent1 25 4 2 2" xfId="9950"/>
    <cellStyle name="20% - Accent1 25 4 3" xfId="9951"/>
    <cellStyle name="20% - Accent1 25 5" xfId="9952"/>
    <cellStyle name="20% - Accent1 25 5 2" xfId="9953"/>
    <cellStyle name="20% - Accent1 25 5 2 2" xfId="9954"/>
    <cellStyle name="20% - Accent1 25 5 3" xfId="9955"/>
    <cellStyle name="20% - Accent1 25 6" xfId="9956"/>
    <cellStyle name="20% - Accent1 25 6 2" xfId="9957"/>
    <cellStyle name="20% - Accent1 25 6 2 2" xfId="9958"/>
    <cellStyle name="20% - Accent1 25 6 3" xfId="9959"/>
    <cellStyle name="20% - Accent1 25 7" xfId="9960"/>
    <cellStyle name="20% - Accent1 26" xfId="9961"/>
    <cellStyle name="20% - Accent1 26 2" xfId="9962"/>
    <cellStyle name="20% - Accent1 26 2 2" xfId="9963"/>
    <cellStyle name="20% - Accent1 26 2 3" xfId="9964"/>
    <cellStyle name="20% - Accent1 26 2 4" xfId="9965"/>
    <cellStyle name="20% - Accent1 26 2 5" xfId="9966"/>
    <cellStyle name="20% - Accent1 26 3" xfId="9967"/>
    <cellStyle name="20% - Accent1 26 3 2" xfId="9968"/>
    <cellStyle name="20% - Accent1 26 3 2 2" xfId="9969"/>
    <cellStyle name="20% - Accent1 26 3 3" xfId="9970"/>
    <cellStyle name="20% - Accent1 26 4" xfId="9971"/>
    <cellStyle name="20% - Accent1 26 4 2" xfId="9972"/>
    <cellStyle name="20% - Accent1 26 4 2 2" xfId="9973"/>
    <cellStyle name="20% - Accent1 26 4 3" xfId="9974"/>
    <cellStyle name="20% - Accent1 26 5" xfId="9975"/>
    <cellStyle name="20% - Accent1 26 5 2" xfId="9976"/>
    <cellStyle name="20% - Accent1 26 5 2 2" xfId="9977"/>
    <cellStyle name="20% - Accent1 26 5 3" xfId="9978"/>
    <cellStyle name="20% - Accent1 26 6" xfId="9979"/>
    <cellStyle name="20% - Accent1 26 6 2" xfId="9980"/>
    <cellStyle name="20% - Accent1 26 6 2 2" xfId="9981"/>
    <cellStyle name="20% - Accent1 26 6 3" xfId="9982"/>
    <cellStyle name="20% - Accent1 26 7" xfId="9983"/>
    <cellStyle name="20% - Accent1 27" xfId="9984"/>
    <cellStyle name="20% - Accent1 27 2" xfId="9985"/>
    <cellStyle name="20% - Accent1 27 2 2" xfId="9986"/>
    <cellStyle name="20% - Accent1 27 2 3" xfId="9987"/>
    <cellStyle name="20% - Accent1 27 2 4" xfId="9988"/>
    <cellStyle name="20% - Accent1 27 2 5" xfId="9989"/>
    <cellStyle name="20% - Accent1 27 3" xfId="9990"/>
    <cellStyle name="20% - Accent1 27 3 2" xfId="9991"/>
    <cellStyle name="20% - Accent1 27 3 2 2" xfId="9992"/>
    <cellStyle name="20% - Accent1 27 3 3" xfId="9993"/>
    <cellStyle name="20% - Accent1 27 4" xfId="9994"/>
    <cellStyle name="20% - Accent1 27 4 2" xfId="9995"/>
    <cellStyle name="20% - Accent1 27 4 2 2" xfId="9996"/>
    <cellStyle name="20% - Accent1 27 4 3" xfId="9997"/>
    <cellStyle name="20% - Accent1 27 5" xfId="9998"/>
    <cellStyle name="20% - Accent1 27 5 2" xfId="9999"/>
    <cellStyle name="20% - Accent1 27 5 2 2" xfId="10000"/>
    <cellStyle name="20% - Accent1 27 5 3" xfId="10001"/>
    <cellStyle name="20% - Accent1 27 6" xfId="10002"/>
    <cellStyle name="20% - Accent1 27 6 2" xfId="10003"/>
    <cellStyle name="20% - Accent1 27 6 2 2" xfId="10004"/>
    <cellStyle name="20% - Accent1 27 6 3" xfId="10005"/>
    <cellStyle name="20% - Accent1 27 7" xfId="10006"/>
    <cellStyle name="20% - Accent1 28" xfId="10007"/>
    <cellStyle name="20% - Accent1 28 2" xfId="10008"/>
    <cellStyle name="20% - Accent1 28 2 2" xfId="10009"/>
    <cellStyle name="20% - Accent1 28 2 3" xfId="10010"/>
    <cellStyle name="20% - Accent1 28 2 4" xfId="10011"/>
    <cellStyle name="20% - Accent1 28 2 5" xfId="10012"/>
    <cellStyle name="20% - Accent1 28 3" xfId="10013"/>
    <cellStyle name="20% - Accent1 28 3 2" xfId="10014"/>
    <cellStyle name="20% - Accent1 28 3 2 2" xfId="10015"/>
    <cellStyle name="20% - Accent1 28 3 3" xfId="10016"/>
    <cellStyle name="20% - Accent1 28 4" xfId="10017"/>
    <cellStyle name="20% - Accent1 28 4 2" xfId="10018"/>
    <cellStyle name="20% - Accent1 28 4 2 2" xfId="10019"/>
    <cellStyle name="20% - Accent1 28 4 3" xfId="10020"/>
    <cellStyle name="20% - Accent1 28 5" xfId="10021"/>
    <cellStyle name="20% - Accent1 28 5 2" xfId="10022"/>
    <cellStyle name="20% - Accent1 28 5 2 2" xfId="10023"/>
    <cellStyle name="20% - Accent1 28 5 3" xfId="10024"/>
    <cellStyle name="20% - Accent1 28 6" xfId="10025"/>
    <cellStyle name="20% - Accent1 28 6 2" xfId="10026"/>
    <cellStyle name="20% - Accent1 28 6 2 2" xfId="10027"/>
    <cellStyle name="20% - Accent1 28 6 3" xfId="10028"/>
    <cellStyle name="20% - Accent1 28 7" xfId="10029"/>
    <cellStyle name="20% - Accent1 29" xfId="10030"/>
    <cellStyle name="20% - Accent1 29 2" xfId="10031"/>
    <cellStyle name="20% - Accent1 29 2 2" xfId="10032"/>
    <cellStyle name="20% - Accent1 29 2 3" xfId="10033"/>
    <cellStyle name="20% - Accent1 29 2 4" xfId="10034"/>
    <cellStyle name="20% - Accent1 29 2 5" xfId="10035"/>
    <cellStyle name="20% - Accent1 29 3" xfId="10036"/>
    <cellStyle name="20% - Accent1 29 3 2" xfId="10037"/>
    <cellStyle name="20% - Accent1 29 3 2 2" xfId="10038"/>
    <cellStyle name="20% - Accent1 29 3 3" xfId="10039"/>
    <cellStyle name="20% - Accent1 29 4" xfId="10040"/>
    <cellStyle name="20% - Accent1 29 4 2" xfId="10041"/>
    <cellStyle name="20% - Accent1 29 4 2 2" xfId="10042"/>
    <cellStyle name="20% - Accent1 29 4 3" xfId="10043"/>
    <cellStyle name="20% - Accent1 29 5" xfId="10044"/>
    <cellStyle name="20% - Accent1 29 5 2" xfId="10045"/>
    <cellStyle name="20% - Accent1 29 5 2 2" xfId="10046"/>
    <cellStyle name="20% - Accent1 29 5 3" xfId="10047"/>
    <cellStyle name="20% - Accent1 29 6" xfId="10048"/>
    <cellStyle name="20% - Accent1 29 6 2" xfId="10049"/>
    <cellStyle name="20% - Accent1 29 6 2 2" xfId="10050"/>
    <cellStyle name="20% - Accent1 29 6 3" xfId="10051"/>
    <cellStyle name="20% - Accent1 29 7" xfId="10052"/>
    <cellStyle name="20% - Accent1 3" xfId="10053"/>
    <cellStyle name="20% - Accent1 3 10" xfId="10054"/>
    <cellStyle name="20% - Accent1 3 10 2" xfId="10055"/>
    <cellStyle name="20% - Accent1 3 10 2 2" xfId="10056"/>
    <cellStyle name="20% - Accent1 3 10 3" xfId="10057"/>
    <cellStyle name="20% - Accent1 3 11" xfId="10058"/>
    <cellStyle name="20% - Accent1 3 11 2" xfId="10059"/>
    <cellStyle name="20% - Accent1 3 11 2 2" xfId="10060"/>
    <cellStyle name="20% - Accent1 3 11 3" xfId="10061"/>
    <cellStyle name="20% - Accent1 3 12" xfId="10062"/>
    <cellStyle name="20% - Accent1 3 12 2" xfId="10063"/>
    <cellStyle name="20% - Accent1 3 12 2 2" xfId="10064"/>
    <cellStyle name="20% - Accent1 3 12 3" xfId="10065"/>
    <cellStyle name="20% - Accent1 3 13" xfId="10066"/>
    <cellStyle name="20% - Accent1 3 13 2" xfId="10067"/>
    <cellStyle name="20% - Accent1 3 13 2 2" xfId="10068"/>
    <cellStyle name="20% - Accent1 3 13 3" xfId="10069"/>
    <cellStyle name="20% - Accent1 3 14" xfId="10070"/>
    <cellStyle name="20% - Accent1 3 14 2" xfId="10071"/>
    <cellStyle name="20% - Accent1 3 14 2 2" xfId="10072"/>
    <cellStyle name="20% - Accent1 3 14 3" xfId="10073"/>
    <cellStyle name="20% - Accent1 3 15" xfId="10074"/>
    <cellStyle name="20% - Accent1 3 15 2" xfId="10075"/>
    <cellStyle name="20% - Accent1 3 15 2 2" xfId="10076"/>
    <cellStyle name="20% - Accent1 3 15 3" xfId="10077"/>
    <cellStyle name="20% - Accent1 3 16" xfId="10078"/>
    <cellStyle name="20% - Accent1 3 16 2" xfId="10079"/>
    <cellStyle name="20% - Accent1 3 16 2 2" xfId="10080"/>
    <cellStyle name="20% - Accent1 3 16 3" xfId="10081"/>
    <cellStyle name="20% - Accent1 3 17" xfId="10082"/>
    <cellStyle name="20% - Accent1 3 17 2" xfId="10083"/>
    <cellStyle name="20% - Accent1 3 17 2 2" xfId="10084"/>
    <cellStyle name="20% - Accent1 3 17 3" xfId="10085"/>
    <cellStyle name="20% - Accent1 3 18" xfId="10086"/>
    <cellStyle name="20% - Accent1 3 18 2" xfId="10087"/>
    <cellStyle name="20% - Accent1 3 18 2 2" xfId="10088"/>
    <cellStyle name="20% - Accent1 3 18 3" xfId="10089"/>
    <cellStyle name="20% - Accent1 3 19" xfId="10090"/>
    <cellStyle name="20% - Accent1 3 2" xfId="10091"/>
    <cellStyle name="20% - Accent1 3 2 2" xfId="10092"/>
    <cellStyle name="20% - Accent1 3 2 2 2" xfId="10093"/>
    <cellStyle name="20% - Accent1 3 2 2 3" xfId="10094"/>
    <cellStyle name="20% - Accent1 3 2 2 4" xfId="10095"/>
    <cellStyle name="20% - Accent1 3 2 3" xfId="10096"/>
    <cellStyle name="20% - Accent1 3 2 4" xfId="10097"/>
    <cellStyle name="20% - Accent1 3 2 5" xfId="10098"/>
    <cellStyle name="20% - Accent1 3 20" xfId="10099"/>
    <cellStyle name="20% - Accent1 3 21" xfId="10100"/>
    <cellStyle name="20% - Accent1 3 22" xfId="10101"/>
    <cellStyle name="20% - Accent1 3 23" xfId="10102"/>
    <cellStyle name="20% - Accent1 3 24" xfId="10103"/>
    <cellStyle name="20% - Accent1 3 25" xfId="10104"/>
    <cellStyle name="20% - Accent1 3 26" xfId="10105"/>
    <cellStyle name="20% - Accent1 3 27" xfId="10106"/>
    <cellStyle name="20% - Accent1 3 28" xfId="10107"/>
    <cellStyle name="20% - Accent1 3 29" xfId="10108"/>
    <cellStyle name="20% - Accent1 3 3" xfId="10109"/>
    <cellStyle name="20% - Accent1 3 3 2" xfId="10110"/>
    <cellStyle name="20% - Accent1 3 3 2 2" xfId="10111"/>
    <cellStyle name="20% - Accent1 3 3 2 3" xfId="10112"/>
    <cellStyle name="20% - Accent1 3 3 2 4" xfId="10113"/>
    <cellStyle name="20% - Accent1 3 3 3" xfId="10114"/>
    <cellStyle name="20% - Accent1 3 3 4" xfId="10115"/>
    <cellStyle name="20% - Accent1 3 4" xfId="10116"/>
    <cellStyle name="20% - Accent1 3 4 2" xfId="10117"/>
    <cellStyle name="20% - Accent1 3 4 2 2" xfId="10118"/>
    <cellStyle name="20% - Accent1 3 4 2 3" xfId="10119"/>
    <cellStyle name="20% - Accent1 3 4 2 4" xfId="10120"/>
    <cellStyle name="20% - Accent1 3 4 3" xfId="10121"/>
    <cellStyle name="20% - Accent1 3 5" xfId="10122"/>
    <cellStyle name="20% - Accent1 3 5 2" xfId="10123"/>
    <cellStyle name="20% - Accent1 3 5 2 2" xfId="10124"/>
    <cellStyle name="20% - Accent1 3 5 3" xfId="10125"/>
    <cellStyle name="20% - Accent1 3 6" xfId="10126"/>
    <cellStyle name="20% - Accent1 3 6 2" xfId="10127"/>
    <cellStyle name="20% - Accent1 3 6 2 2" xfId="10128"/>
    <cellStyle name="20% - Accent1 3 6 3" xfId="10129"/>
    <cellStyle name="20% - Accent1 3 7" xfId="10130"/>
    <cellStyle name="20% - Accent1 3 7 2" xfId="10131"/>
    <cellStyle name="20% - Accent1 3 7 2 2" xfId="10132"/>
    <cellStyle name="20% - Accent1 3 7 3" xfId="10133"/>
    <cellStyle name="20% - Accent1 3 8" xfId="10134"/>
    <cellStyle name="20% - Accent1 3 8 2" xfId="10135"/>
    <cellStyle name="20% - Accent1 3 8 2 2" xfId="10136"/>
    <cellStyle name="20% - Accent1 3 8 3" xfId="10137"/>
    <cellStyle name="20% - Accent1 3 9" xfId="10138"/>
    <cellStyle name="20% - Accent1 3 9 2" xfId="10139"/>
    <cellStyle name="20% - Accent1 3 9 2 2" xfId="10140"/>
    <cellStyle name="20% - Accent1 3 9 3" xfId="10141"/>
    <cellStyle name="20% - Accent1 30" xfId="10142"/>
    <cellStyle name="20% - Accent1 30 2" xfId="10143"/>
    <cellStyle name="20% - Accent1 30 2 2" xfId="10144"/>
    <cellStyle name="20% - Accent1 30 2 2 2" xfId="10145"/>
    <cellStyle name="20% - Accent1 30 2 3" xfId="10146"/>
    <cellStyle name="20% - Accent1 30 2 4" xfId="10147"/>
    <cellStyle name="20% - Accent1 30 2 5" xfId="10148"/>
    <cellStyle name="20% - Accent1 30 3" xfId="10149"/>
    <cellStyle name="20% - Accent1 30 3 2" xfId="10150"/>
    <cellStyle name="20% - Accent1 30 3 2 2" xfId="10151"/>
    <cellStyle name="20% - Accent1 30 3 3" xfId="10152"/>
    <cellStyle name="20% - Accent1 30 4" xfId="10153"/>
    <cellStyle name="20% - Accent1 30 4 2" xfId="10154"/>
    <cellStyle name="20% - Accent1 30 4 2 2" xfId="10155"/>
    <cellStyle name="20% - Accent1 30 4 3" xfId="10156"/>
    <cellStyle name="20% - Accent1 30 5" xfId="10157"/>
    <cellStyle name="20% - Accent1 30 5 2" xfId="10158"/>
    <cellStyle name="20% - Accent1 30 5 2 2" xfId="10159"/>
    <cellStyle name="20% - Accent1 30 5 3" xfId="10160"/>
    <cellStyle name="20% - Accent1 30 6" xfId="10161"/>
    <cellStyle name="20% - Accent1 30 7" xfId="10162"/>
    <cellStyle name="20% - Accent1 31" xfId="10163"/>
    <cellStyle name="20% - Accent1 31 2" xfId="10164"/>
    <cellStyle name="20% - Accent1 31 2 2" xfId="10165"/>
    <cellStyle name="20% - Accent1 31 2 3" xfId="10166"/>
    <cellStyle name="20% - Accent1 31 2 4" xfId="10167"/>
    <cellStyle name="20% - Accent1 31 2 5" xfId="10168"/>
    <cellStyle name="20% - Accent1 31 3" xfId="10169"/>
    <cellStyle name="20% - Accent1 31 4" xfId="10170"/>
    <cellStyle name="20% - Accent1 31 5" xfId="10171"/>
    <cellStyle name="20% - Accent1 31 6" xfId="10172"/>
    <cellStyle name="20% - Accent1 31 7" xfId="10173"/>
    <cellStyle name="20% - Accent1 32" xfId="10174"/>
    <cellStyle name="20% - Accent1 32 2" xfId="10175"/>
    <cellStyle name="20% - Accent1 32 2 2" xfId="10176"/>
    <cellStyle name="20% - Accent1 32 2 3" xfId="10177"/>
    <cellStyle name="20% - Accent1 32 2 4" xfId="10178"/>
    <cellStyle name="20% - Accent1 32 2 5" xfId="10179"/>
    <cellStyle name="20% - Accent1 32 3" xfId="10180"/>
    <cellStyle name="20% - Accent1 32 4" xfId="10181"/>
    <cellStyle name="20% - Accent1 32 5" xfId="10182"/>
    <cellStyle name="20% - Accent1 32 6" xfId="10183"/>
    <cellStyle name="20% - Accent1 32 7" xfId="10184"/>
    <cellStyle name="20% - Accent1 33" xfId="10185"/>
    <cellStyle name="20% - Accent1 33 2" xfId="10186"/>
    <cellStyle name="20% - Accent1 33 2 2" xfId="10187"/>
    <cellStyle name="20% - Accent1 33 2 3" xfId="10188"/>
    <cellStyle name="20% - Accent1 33 2 4" xfId="10189"/>
    <cellStyle name="20% - Accent1 33 2 5" xfId="10190"/>
    <cellStyle name="20% - Accent1 33 3" xfId="10191"/>
    <cellStyle name="20% - Accent1 33 4" xfId="10192"/>
    <cellStyle name="20% - Accent1 33 5" xfId="10193"/>
    <cellStyle name="20% - Accent1 33 6" xfId="10194"/>
    <cellStyle name="20% - Accent1 33 7" xfId="10195"/>
    <cellStyle name="20% - Accent1 34" xfId="10196"/>
    <cellStyle name="20% - Accent1 34 2" xfId="10197"/>
    <cellStyle name="20% - Accent1 34 2 2" xfId="10198"/>
    <cellStyle name="20% - Accent1 34 2 3" xfId="10199"/>
    <cellStyle name="20% - Accent1 34 2 4" xfId="10200"/>
    <cellStyle name="20% - Accent1 34 2 5" xfId="10201"/>
    <cellStyle name="20% - Accent1 34 3" xfId="10202"/>
    <cellStyle name="20% - Accent1 34 4" xfId="10203"/>
    <cellStyle name="20% - Accent1 34 5" xfId="10204"/>
    <cellStyle name="20% - Accent1 34 6" xfId="10205"/>
    <cellStyle name="20% - Accent1 34 7" xfId="10206"/>
    <cellStyle name="20% - Accent1 35" xfId="10207"/>
    <cellStyle name="20% - Accent1 35 2" xfId="10208"/>
    <cellStyle name="20% - Accent1 35 2 2" xfId="10209"/>
    <cellStyle name="20% - Accent1 35 2 3" xfId="10210"/>
    <cellStyle name="20% - Accent1 35 2 4" xfId="10211"/>
    <cellStyle name="20% - Accent1 35 2 5" xfId="10212"/>
    <cellStyle name="20% - Accent1 35 3" xfId="10213"/>
    <cellStyle name="20% - Accent1 35 4" xfId="10214"/>
    <cellStyle name="20% - Accent1 35 5" xfId="10215"/>
    <cellStyle name="20% - Accent1 35 6" xfId="10216"/>
    <cellStyle name="20% - Accent1 35 7" xfId="10217"/>
    <cellStyle name="20% - Accent1 35 8" xfId="10218"/>
    <cellStyle name="20% - Accent1 35 9" xfId="10219"/>
    <cellStyle name="20% - Accent1 36" xfId="10220"/>
    <cellStyle name="20% - Accent1 36 2" xfId="10221"/>
    <cellStyle name="20% - Accent1 36 2 2" xfId="10222"/>
    <cellStyle name="20% - Accent1 36 3" xfId="10223"/>
    <cellStyle name="20% - Accent1 36 4" xfId="10224"/>
    <cellStyle name="20% - Accent1 36 5" xfId="10225"/>
    <cellStyle name="20% - Accent1 36 6" xfId="10226"/>
    <cellStyle name="20% - Accent1 36 7" xfId="10227"/>
    <cellStyle name="20% - Accent1 37" xfId="10228"/>
    <cellStyle name="20% - Accent1 37 2" xfId="10229"/>
    <cellStyle name="20% - Accent1 37 2 2" xfId="10230"/>
    <cellStyle name="20% - Accent1 37 3" xfId="10231"/>
    <cellStyle name="20% - Accent1 37 4" xfId="10232"/>
    <cellStyle name="20% - Accent1 37 5" xfId="10233"/>
    <cellStyle name="20% - Accent1 37 6" xfId="10234"/>
    <cellStyle name="20% - Accent1 37 7" xfId="10235"/>
    <cellStyle name="20% - Accent1 38" xfId="10236"/>
    <cellStyle name="20% - Accent1 38 2" xfId="10237"/>
    <cellStyle name="20% - Accent1 38 2 2" xfId="10238"/>
    <cellStyle name="20% - Accent1 38 3" xfId="10239"/>
    <cellStyle name="20% - Accent1 38 4" xfId="10240"/>
    <cellStyle name="20% - Accent1 38 5" xfId="10241"/>
    <cellStyle name="20% - Accent1 38 6" xfId="10242"/>
    <cellStyle name="20% - Accent1 38 7" xfId="10243"/>
    <cellStyle name="20% - Accent1 39" xfId="10244"/>
    <cellStyle name="20% - Accent1 39 2" xfId="10245"/>
    <cellStyle name="20% - Accent1 39 2 2" xfId="10246"/>
    <cellStyle name="20% - Accent1 39 3" xfId="10247"/>
    <cellStyle name="20% - Accent1 39 4" xfId="10248"/>
    <cellStyle name="20% - Accent1 39 5" xfId="10249"/>
    <cellStyle name="20% - Accent1 39 6" xfId="10250"/>
    <cellStyle name="20% - Accent1 39 7" xfId="10251"/>
    <cellStyle name="20% - Accent1 4" xfId="10252"/>
    <cellStyle name="20% - Accent1 4 10" xfId="10253"/>
    <cellStyle name="20% - Accent1 4 10 2" xfId="10254"/>
    <cellStyle name="20% - Accent1 4 10 2 2" xfId="10255"/>
    <cellStyle name="20% - Accent1 4 10 3" xfId="10256"/>
    <cellStyle name="20% - Accent1 4 11" xfId="10257"/>
    <cellStyle name="20% - Accent1 4 11 2" xfId="10258"/>
    <cellStyle name="20% - Accent1 4 11 2 2" xfId="10259"/>
    <cellStyle name="20% - Accent1 4 11 3" xfId="10260"/>
    <cellStyle name="20% - Accent1 4 12" xfId="10261"/>
    <cellStyle name="20% - Accent1 4 12 2" xfId="10262"/>
    <cellStyle name="20% - Accent1 4 12 2 2" xfId="10263"/>
    <cellStyle name="20% - Accent1 4 12 3" xfId="10264"/>
    <cellStyle name="20% - Accent1 4 13" xfId="10265"/>
    <cellStyle name="20% - Accent1 4 13 2" xfId="10266"/>
    <cellStyle name="20% - Accent1 4 13 2 2" xfId="10267"/>
    <cellStyle name="20% - Accent1 4 13 3" xfId="10268"/>
    <cellStyle name="20% - Accent1 4 14" xfId="10269"/>
    <cellStyle name="20% - Accent1 4 14 2" xfId="10270"/>
    <cellStyle name="20% - Accent1 4 14 2 2" xfId="10271"/>
    <cellStyle name="20% - Accent1 4 14 3" xfId="10272"/>
    <cellStyle name="20% - Accent1 4 15" xfId="10273"/>
    <cellStyle name="20% - Accent1 4 15 2" xfId="10274"/>
    <cellStyle name="20% - Accent1 4 15 2 2" xfId="10275"/>
    <cellStyle name="20% - Accent1 4 15 3" xfId="10276"/>
    <cellStyle name="20% - Accent1 4 16" xfId="10277"/>
    <cellStyle name="20% - Accent1 4 16 2" xfId="10278"/>
    <cellStyle name="20% - Accent1 4 16 2 2" xfId="10279"/>
    <cellStyle name="20% - Accent1 4 16 3" xfId="10280"/>
    <cellStyle name="20% - Accent1 4 17" xfId="10281"/>
    <cellStyle name="20% - Accent1 4 17 2" xfId="10282"/>
    <cellStyle name="20% - Accent1 4 17 2 2" xfId="10283"/>
    <cellStyle name="20% - Accent1 4 17 3" xfId="10284"/>
    <cellStyle name="20% - Accent1 4 18" xfId="10285"/>
    <cellStyle name="20% - Accent1 4 18 2" xfId="10286"/>
    <cellStyle name="20% - Accent1 4 18 2 2" xfId="10287"/>
    <cellStyle name="20% - Accent1 4 18 3" xfId="10288"/>
    <cellStyle name="20% - Accent1 4 19" xfId="10289"/>
    <cellStyle name="20% - Accent1 4 19 2" xfId="10290"/>
    <cellStyle name="20% - Accent1 4 19 2 2" xfId="10291"/>
    <cellStyle name="20% - Accent1 4 19 3" xfId="10292"/>
    <cellStyle name="20% - Accent1 4 2" xfId="10293"/>
    <cellStyle name="20% - Accent1 4 2 2" xfId="10294"/>
    <cellStyle name="20% - Accent1 4 2 2 2" xfId="10295"/>
    <cellStyle name="20% - Accent1 4 2 2 2 2" xfId="10296"/>
    <cellStyle name="20% - Accent1 4 2 2 3" xfId="10297"/>
    <cellStyle name="20% - Accent1 4 2 3" xfId="10298"/>
    <cellStyle name="20% - Accent1 4 2 4" xfId="10299"/>
    <cellStyle name="20% - Accent1 4 2 5" xfId="10300"/>
    <cellStyle name="20% - Accent1 4 20" xfId="10301"/>
    <cellStyle name="20% - Accent1 4 21" xfId="10302"/>
    <cellStyle name="20% - Accent1 4 22" xfId="10303"/>
    <cellStyle name="20% - Accent1 4 23" xfId="10304"/>
    <cellStyle name="20% - Accent1 4 24" xfId="10305"/>
    <cellStyle name="20% - Accent1 4 25" xfId="10306"/>
    <cellStyle name="20% - Accent1 4 26" xfId="10307"/>
    <cellStyle name="20% - Accent1 4 27" xfId="10308"/>
    <cellStyle name="20% - Accent1 4 28" xfId="10309"/>
    <cellStyle name="20% - Accent1 4 29" xfId="10310"/>
    <cellStyle name="20% - Accent1 4 3" xfId="10311"/>
    <cellStyle name="20% - Accent1 4 3 2" xfId="10312"/>
    <cellStyle name="20% - Accent1 4 3 2 2" xfId="10313"/>
    <cellStyle name="20% - Accent1 4 3 3" xfId="10314"/>
    <cellStyle name="20% - Accent1 4 3 4" xfId="10315"/>
    <cellStyle name="20% - Accent1 4 30" xfId="10316"/>
    <cellStyle name="20% - Accent1 4 4" xfId="10317"/>
    <cellStyle name="20% - Accent1 4 4 2" xfId="10318"/>
    <cellStyle name="20% - Accent1 4 4 2 2" xfId="10319"/>
    <cellStyle name="20% - Accent1 4 4 3" xfId="10320"/>
    <cellStyle name="20% - Accent1 4 5" xfId="10321"/>
    <cellStyle name="20% - Accent1 4 5 2" xfId="10322"/>
    <cellStyle name="20% - Accent1 4 5 2 2" xfId="10323"/>
    <cellStyle name="20% - Accent1 4 5 3" xfId="10324"/>
    <cellStyle name="20% - Accent1 4 6" xfId="10325"/>
    <cellStyle name="20% - Accent1 4 6 2" xfId="10326"/>
    <cellStyle name="20% - Accent1 4 6 2 2" xfId="10327"/>
    <cellStyle name="20% - Accent1 4 6 3" xfId="10328"/>
    <cellStyle name="20% - Accent1 4 7" xfId="10329"/>
    <cellStyle name="20% - Accent1 4 7 2" xfId="10330"/>
    <cellStyle name="20% - Accent1 4 7 2 2" xfId="10331"/>
    <cellStyle name="20% - Accent1 4 7 3" xfId="10332"/>
    <cellStyle name="20% - Accent1 4 8" xfId="10333"/>
    <cellStyle name="20% - Accent1 4 8 2" xfId="10334"/>
    <cellStyle name="20% - Accent1 4 8 2 2" xfId="10335"/>
    <cellStyle name="20% - Accent1 4 8 3" xfId="10336"/>
    <cellStyle name="20% - Accent1 4 9" xfId="10337"/>
    <cellStyle name="20% - Accent1 4 9 2" xfId="10338"/>
    <cellStyle name="20% - Accent1 4 9 2 2" xfId="10339"/>
    <cellStyle name="20% - Accent1 4 9 3" xfId="10340"/>
    <cellStyle name="20% - Accent1 40" xfId="10341"/>
    <cellStyle name="20% - Accent1 40 2" xfId="10342"/>
    <cellStyle name="20% - Accent1 40 2 2" xfId="10343"/>
    <cellStyle name="20% - Accent1 40 3" xfId="10344"/>
    <cellStyle name="20% - Accent1 40 4" xfId="10345"/>
    <cellStyle name="20% - Accent1 40 5" xfId="10346"/>
    <cellStyle name="20% - Accent1 40 6" xfId="10347"/>
    <cellStyle name="20% - Accent1 40 7" xfId="10348"/>
    <cellStyle name="20% - Accent1 41" xfId="10349"/>
    <cellStyle name="20% - Accent1 41 2" xfId="10350"/>
    <cellStyle name="20% - Accent1 41 2 2" xfId="10351"/>
    <cellStyle name="20% - Accent1 41 3" xfId="10352"/>
    <cellStyle name="20% - Accent1 41 4" xfId="10353"/>
    <cellStyle name="20% - Accent1 41 5" xfId="10354"/>
    <cellStyle name="20% - Accent1 41 6" xfId="10355"/>
    <cellStyle name="20% - Accent1 41 7" xfId="10356"/>
    <cellStyle name="20% - Accent1 42" xfId="10357"/>
    <cellStyle name="20% - Accent1 42 2" xfId="10358"/>
    <cellStyle name="20% - Accent1 42 2 2" xfId="10359"/>
    <cellStyle name="20% - Accent1 42 3" xfId="10360"/>
    <cellStyle name="20% - Accent1 42 4" xfId="10361"/>
    <cellStyle name="20% - Accent1 42 5" xfId="10362"/>
    <cellStyle name="20% - Accent1 42 6" xfId="10363"/>
    <cellStyle name="20% - Accent1 42 7" xfId="10364"/>
    <cellStyle name="20% - Accent1 43" xfId="10365"/>
    <cellStyle name="20% - Accent1 43 2" xfId="10366"/>
    <cellStyle name="20% - Accent1 43 2 2" xfId="10367"/>
    <cellStyle name="20% - Accent1 43 3" xfId="10368"/>
    <cellStyle name="20% - Accent1 43 4" xfId="10369"/>
    <cellStyle name="20% - Accent1 43 5" xfId="10370"/>
    <cellStyle name="20% - Accent1 43 6" xfId="10371"/>
    <cellStyle name="20% - Accent1 43 7" xfId="10372"/>
    <cellStyle name="20% - Accent1 44" xfId="10373"/>
    <cellStyle name="20% - Accent1 44 2" xfId="10374"/>
    <cellStyle name="20% - Accent1 44 2 2" xfId="10375"/>
    <cellStyle name="20% - Accent1 44 3" xfId="10376"/>
    <cellStyle name="20% - Accent1 44 4" xfId="10377"/>
    <cellStyle name="20% - Accent1 44 5" xfId="10378"/>
    <cellStyle name="20% - Accent1 44 6" xfId="10379"/>
    <cellStyle name="20% - Accent1 44 7" xfId="10380"/>
    <cellStyle name="20% - Accent1 45" xfId="10381"/>
    <cellStyle name="20% - Accent1 45 2" xfId="10382"/>
    <cellStyle name="20% - Accent1 45 2 2" xfId="10383"/>
    <cellStyle name="20% - Accent1 45 3" xfId="10384"/>
    <cellStyle name="20% - Accent1 45 4" xfId="10385"/>
    <cellStyle name="20% - Accent1 45 5" xfId="10386"/>
    <cellStyle name="20% - Accent1 45 6" xfId="10387"/>
    <cellStyle name="20% - Accent1 46" xfId="10388"/>
    <cellStyle name="20% - Accent1 46 2" xfId="10389"/>
    <cellStyle name="20% - Accent1 46 2 2" xfId="10390"/>
    <cellStyle name="20% - Accent1 46 3" xfId="10391"/>
    <cellStyle name="20% - Accent1 46 4" xfId="10392"/>
    <cellStyle name="20% - Accent1 46 5" xfId="10393"/>
    <cellStyle name="20% - Accent1 46 6" xfId="10394"/>
    <cellStyle name="20% - Accent1 47" xfId="10395"/>
    <cellStyle name="20% - Accent1 47 2" xfId="10396"/>
    <cellStyle name="20% - Accent1 47 2 2" xfId="10397"/>
    <cellStyle name="20% - Accent1 47 3" xfId="10398"/>
    <cellStyle name="20% - Accent1 47 4" xfId="10399"/>
    <cellStyle name="20% - Accent1 47 5" xfId="10400"/>
    <cellStyle name="20% - Accent1 47 6" xfId="10401"/>
    <cellStyle name="20% - Accent1 48" xfId="10402"/>
    <cellStyle name="20% - Accent1 48 2" xfId="10403"/>
    <cellStyle name="20% - Accent1 48 2 2" xfId="10404"/>
    <cellStyle name="20% - Accent1 48 3" xfId="10405"/>
    <cellStyle name="20% - Accent1 48 4" xfId="10406"/>
    <cellStyle name="20% - Accent1 48 5" xfId="10407"/>
    <cellStyle name="20% - Accent1 48 6" xfId="10408"/>
    <cellStyle name="20% - Accent1 49" xfId="10409"/>
    <cellStyle name="20% - Accent1 49 2" xfId="10410"/>
    <cellStyle name="20% - Accent1 49 2 2" xfId="10411"/>
    <cellStyle name="20% - Accent1 49 3" xfId="10412"/>
    <cellStyle name="20% - Accent1 49 4" xfId="10413"/>
    <cellStyle name="20% - Accent1 49 5" xfId="10414"/>
    <cellStyle name="20% - Accent1 49 6" xfId="10415"/>
    <cellStyle name="20% - Accent1 5" xfId="10416"/>
    <cellStyle name="20% - Accent1 5 10" xfId="10417"/>
    <cellStyle name="20% - Accent1 5 11" xfId="10418"/>
    <cellStyle name="20% - Accent1 5 2" xfId="10419"/>
    <cellStyle name="20% - Accent1 5 2 2" xfId="10420"/>
    <cellStyle name="20% - Accent1 5 2 2 2" xfId="10421"/>
    <cellStyle name="20% - Accent1 5 2 2 2 2" xfId="10422"/>
    <cellStyle name="20% - Accent1 5 2 2 3" xfId="10423"/>
    <cellStyle name="20% - Accent1 5 2 3" xfId="10424"/>
    <cellStyle name="20% - Accent1 5 2 4" xfId="10425"/>
    <cellStyle name="20% - Accent1 5 2 5" xfId="10426"/>
    <cellStyle name="20% - Accent1 5 3" xfId="10427"/>
    <cellStyle name="20% - Accent1 5 3 2" xfId="10428"/>
    <cellStyle name="20% - Accent1 5 3 2 2" xfId="10429"/>
    <cellStyle name="20% - Accent1 5 3 3" xfId="10430"/>
    <cellStyle name="20% - Accent1 5 3 4" xfId="10431"/>
    <cellStyle name="20% - Accent1 5 4" xfId="10432"/>
    <cellStyle name="20% - Accent1 5 4 2" xfId="10433"/>
    <cellStyle name="20% - Accent1 5 4 2 2" xfId="10434"/>
    <cellStyle name="20% - Accent1 5 4 3" xfId="10435"/>
    <cellStyle name="20% - Accent1 5 5" xfId="10436"/>
    <cellStyle name="20% - Accent1 5 5 2" xfId="10437"/>
    <cellStyle name="20% - Accent1 5 5 2 2" xfId="10438"/>
    <cellStyle name="20% - Accent1 5 5 3" xfId="10439"/>
    <cellStyle name="20% - Accent1 5 6" xfId="10440"/>
    <cellStyle name="20% - Accent1 5 6 2" xfId="10441"/>
    <cellStyle name="20% - Accent1 5 6 2 2" xfId="10442"/>
    <cellStyle name="20% - Accent1 5 6 3" xfId="10443"/>
    <cellStyle name="20% - Accent1 5 7" xfId="10444"/>
    <cellStyle name="20% - Accent1 5 7 2" xfId="10445"/>
    <cellStyle name="20% - Accent1 5 7 2 2" xfId="10446"/>
    <cellStyle name="20% - Accent1 5 7 3" xfId="10447"/>
    <cellStyle name="20% - Accent1 5 8" xfId="10448"/>
    <cellStyle name="20% - Accent1 5 8 2" xfId="10449"/>
    <cellStyle name="20% - Accent1 5 8 2 2" xfId="10450"/>
    <cellStyle name="20% - Accent1 5 8 3" xfId="10451"/>
    <cellStyle name="20% - Accent1 5 9" xfId="10452"/>
    <cellStyle name="20% - Accent1 50" xfId="10453"/>
    <cellStyle name="20% - Accent1 50 2" xfId="10454"/>
    <cellStyle name="20% - Accent1 50 2 2" xfId="10455"/>
    <cellStyle name="20% - Accent1 50 3" xfId="10456"/>
    <cellStyle name="20% - Accent1 50 4" xfId="10457"/>
    <cellStyle name="20% - Accent1 50 5" xfId="10458"/>
    <cellStyle name="20% - Accent1 50 6" xfId="10459"/>
    <cellStyle name="20% - Accent1 51" xfId="10460"/>
    <cellStyle name="20% - Accent1 51 2" xfId="10461"/>
    <cellStyle name="20% - Accent1 51 2 2" xfId="10462"/>
    <cellStyle name="20% - Accent1 51 3" xfId="10463"/>
    <cellStyle name="20% - Accent1 51 4" xfId="10464"/>
    <cellStyle name="20% - Accent1 51 5" xfId="10465"/>
    <cellStyle name="20% - Accent1 51 6" xfId="10466"/>
    <cellStyle name="20% - Accent1 52" xfId="10467"/>
    <cellStyle name="20% - Accent1 52 2" xfId="10468"/>
    <cellStyle name="20% - Accent1 52 2 2" xfId="10469"/>
    <cellStyle name="20% - Accent1 52 3" xfId="10470"/>
    <cellStyle name="20% - Accent1 52 4" xfId="10471"/>
    <cellStyle name="20% - Accent1 52 5" xfId="10472"/>
    <cellStyle name="20% - Accent1 52 6" xfId="10473"/>
    <cellStyle name="20% - Accent1 53" xfId="10474"/>
    <cellStyle name="20% - Accent1 53 2" xfId="10475"/>
    <cellStyle name="20% - Accent1 53 2 2" xfId="10476"/>
    <cellStyle name="20% - Accent1 53 3" xfId="10477"/>
    <cellStyle name="20% - Accent1 53 4" xfId="10478"/>
    <cellStyle name="20% - Accent1 53 5" xfId="10479"/>
    <cellStyle name="20% - Accent1 53 6" xfId="10480"/>
    <cellStyle name="20% - Accent1 54" xfId="10481"/>
    <cellStyle name="20% - Accent1 54 2" xfId="10482"/>
    <cellStyle name="20% - Accent1 54 2 2" xfId="10483"/>
    <cellStyle name="20% - Accent1 54 3" xfId="10484"/>
    <cellStyle name="20% - Accent1 54 4" xfId="10485"/>
    <cellStyle name="20% - Accent1 54 5" xfId="10486"/>
    <cellStyle name="20% - Accent1 54 6" xfId="10487"/>
    <cellStyle name="20% - Accent1 55" xfId="10488"/>
    <cellStyle name="20% - Accent1 55 2" xfId="10489"/>
    <cellStyle name="20% - Accent1 55 2 2" xfId="10490"/>
    <cellStyle name="20% - Accent1 55 3" xfId="10491"/>
    <cellStyle name="20% - Accent1 55 4" xfId="10492"/>
    <cellStyle name="20% - Accent1 55 5" xfId="10493"/>
    <cellStyle name="20% - Accent1 55 6" xfId="10494"/>
    <cellStyle name="20% - Accent1 56" xfId="10495"/>
    <cellStyle name="20% - Accent1 56 2" xfId="10496"/>
    <cellStyle name="20% - Accent1 56 2 2" xfId="10497"/>
    <cellStyle name="20% - Accent1 56 3" xfId="10498"/>
    <cellStyle name="20% - Accent1 56 4" xfId="10499"/>
    <cellStyle name="20% - Accent1 56 5" xfId="10500"/>
    <cellStyle name="20% - Accent1 56 6" xfId="10501"/>
    <cellStyle name="20% - Accent1 57" xfId="10502"/>
    <cellStyle name="20% - Accent1 57 2" xfId="10503"/>
    <cellStyle name="20% - Accent1 57 2 2" xfId="10504"/>
    <cellStyle name="20% - Accent1 57 3" xfId="10505"/>
    <cellStyle name="20% - Accent1 57 4" xfId="10506"/>
    <cellStyle name="20% - Accent1 57 5" xfId="10507"/>
    <cellStyle name="20% - Accent1 57 6" xfId="10508"/>
    <cellStyle name="20% - Accent1 58" xfId="10509"/>
    <cellStyle name="20% - Accent1 58 2" xfId="10510"/>
    <cellStyle name="20% - Accent1 58 2 2" xfId="10511"/>
    <cellStyle name="20% - Accent1 58 3" xfId="10512"/>
    <cellStyle name="20% - Accent1 58 4" xfId="10513"/>
    <cellStyle name="20% - Accent1 58 5" xfId="10514"/>
    <cellStyle name="20% - Accent1 58 6" xfId="10515"/>
    <cellStyle name="20% - Accent1 59" xfId="10516"/>
    <cellStyle name="20% - Accent1 59 2" xfId="10517"/>
    <cellStyle name="20% - Accent1 59 2 2" xfId="10518"/>
    <cellStyle name="20% - Accent1 59 3" xfId="10519"/>
    <cellStyle name="20% - Accent1 59 4" xfId="10520"/>
    <cellStyle name="20% - Accent1 59 5" xfId="10521"/>
    <cellStyle name="20% - Accent1 59 6" xfId="10522"/>
    <cellStyle name="20% - Accent1 6" xfId="10523"/>
    <cellStyle name="20% - Accent1 6 10" xfId="10524"/>
    <cellStyle name="20% - Accent1 6 11" xfId="10525"/>
    <cellStyle name="20% - Accent1 6 2" xfId="10526"/>
    <cellStyle name="20% - Accent1 6 2 2" xfId="10527"/>
    <cellStyle name="20% - Accent1 6 2 2 2" xfId="10528"/>
    <cellStyle name="20% - Accent1 6 2 2 2 2" xfId="10529"/>
    <cellStyle name="20% - Accent1 6 2 2 3" xfId="10530"/>
    <cellStyle name="20% - Accent1 6 2 3" xfId="10531"/>
    <cellStyle name="20% - Accent1 6 2 4" xfId="10532"/>
    <cellStyle name="20% - Accent1 6 2 5" xfId="10533"/>
    <cellStyle name="20% - Accent1 6 3" xfId="10534"/>
    <cellStyle name="20% - Accent1 6 3 2" xfId="10535"/>
    <cellStyle name="20% - Accent1 6 3 2 2" xfId="10536"/>
    <cellStyle name="20% - Accent1 6 3 3" xfId="10537"/>
    <cellStyle name="20% - Accent1 6 3 4" xfId="10538"/>
    <cellStyle name="20% - Accent1 6 4" xfId="10539"/>
    <cellStyle name="20% - Accent1 6 4 2" xfId="10540"/>
    <cellStyle name="20% - Accent1 6 4 2 2" xfId="10541"/>
    <cellStyle name="20% - Accent1 6 4 3" xfId="10542"/>
    <cellStyle name="20% - Accent1 6 5" xfId="10543"/>
    <cellStyle name="20% - Accent1 6 5 2" xfId="10544"/>
    <cellStyle name="20% - Accent1 6 5 2 2" xfId="10545"/>
    <cellStyle name="20% - Accent1 6 5 3" xfId="10546"/>
    <cellStyle name="20% - Accent1 6 6" xfId="10547"/>
    <cellStyle name="20% - Accent1 6 6 2" xfId="10548"/>
    <cellStyle name="20% - Accent1 6 6 2 2" xfId="10549"/>
    <cellStyle name="20% - Accent1 6 6 3" xfId="10550"/>
    <cellStyle name="20% - Accent1 6 7" xfId="10551"/>
    <cellStyle name="20% - Accent1 6 7 2" xfId="10552"/>
    <cellStyle name="20% - Accent1 6 7 2 2" xfId="10553"/>
    <cellStyle name="20% - Accent1 6 7 3" xfId="10554"/>
    <cellStyle name="20% - Accent1 6 8" xfId="10555"/>
    <cellStyle name="20% - Accent1 6 8 2" xfId="10556"/>
    <cellStyle name="20% - Accent1 6 8 2 2" xfId="10557"/>
    <cellStyle name="20% - Accent1 6 8 3" xfId="10558"/>
    <cellStyle name="20% - Accent1 6 9" xfId="10559"/>
    <cellStyle name="20% - Accent1 60" xfId="10560"/>
    <cellStyle name="20% - Accent1 60 2" xfId="10561"/>
    <cellStyle name="20% - Accent1 60 2 2" xfId="10562"/>
    <cellStyle name="20% - Accent1 60 3" xfId="10563"/>
    <cellStyle name="20% - Accent1 60 4" xfId="10564"/>
    <cellStyle name="20% - Accent1 60 5" xfId="10565"/>
    <cellStyle name="20% - Accent1 60 6" xfId="10566"/>
    <cellStyle name="20% - Accent1 61" xfId="10567"/>
    <cellStyle name="20% - Accent1 61 2" xfId="10568"/>
    <cellStyle name="20% - Accent1 61 2 2" xfId="10569"/>
    <cellStyle name="20% - Accent1 61 3" xfId="10570"/>
    <cellStyle name="20% - Accent1 61 4" xfId="10571"/>
    <cellStyle name="20% - Accent1 61 5" xfId="10572"/>
    <cellStyle name="20% - Accent1 61 6" xfId="10573"/>
    <cellStyle name="20% - Accent1 62" xfId="10574"/>
    <cellStyle name="20% - Accent1 62 2" xfId="10575"/>
    <cellStyle name="20% - Accent1 62 3" xfId="10576"/>
    <cellStyle name="20% - Accent1 62 4" xfId="10577"/>
    <cellStyle name="20% - Accent1 62 5" xfId="10578"/>
    <cellStyle name="20% - Accent1 62 6" xfId="10579"/>
    <cellStyle name="20% - Accent1 63" xfId="10580"/>
    <cellStyle name="20% - Accent1 63 2" xfId="10581"/>
    <cellStyle name="20% - Accent1 63 3" xfId="10582"/>
    <cellStyle name="20% - Accent1 63 4" xfId="10583"/>
    <cellStyle name="20% - Accent1 63 5" xfId="10584"/>
    <cellStyle name="20% - Accent1 63 6" xfId="10585"/>
    <cellStyle name="20% - Accent1 64" xfId="10586"/>
    <cellStyle name="20% - Accent1 64 2" xfId="10587"/>
    <cellStyle name="20% - Accent1 64 3" xfId="10588"/>
    <cellStyle name="20% - Accent1 64 4" xfId="10589"/>
    <cellStyle name="20% - Accent1 64 5" xfId="10590"/>
    <cellStyle name="20% - Accent1 64 6" xfId="10591"/>
    <cellStyle name="20% - Accent1 65" xfId="10592"/>
    <cellStyle name="20% - Accent1 65 2" xfId="10593"/>
    <cellStyle name="20% - Accent1 65 3" xfId="10594"/>
    <cellStyle name="20% - Accent1 65 4" xfId="10595"/>
    <cellStyle name="20% - Accent1 65 5" xfId="10596"/>
    <cellStyle name="20% - Accent1 65 6" xfId="10597"/>
    <cellStyle name="20% - Accent1 66" xfId="10598"/>
    <cellStyle name="20% - Accent1 66 2" xfId="10599"/>
    <cellStyle name="20% - Accent1 66 3" xfId="10600"/>
    <cellStyle name="20% - Accent1 66 4" xfId="10601"/>
    <cellStyle name="20% - Accent1 66 5" xfId="10602"/>
    <cellStyle name="20% - Accent1 66 6" xfId="10603"/>
    <cellStyle name="20% - Accent1 67" xfId="10604"/>
    <cellStyle name="20% - Accent1 67 2" xfId="10605"/>
    <cellStyle name="20% - Accent1 67 3" xfId="10606"/>
    <cellStyle name="20% - Accent1 67 4" xfId="10607"/>
    <cellStyle name="20% - Accent1 67 5" xfId="10608"/>
    <cellStyle name="20% - Accent1 67 6" xfId="10609"/>
    <cellStyle name="20% - Accent1 68" xfId="10610"/>
    <cellStyle name="20% - Accent1 68 2" xfId="10611"/>
    <cellStyle name="20% - Accent1 68 3" xfId="10612"/>
    <cellStyle name="20% - Accent1 68 4" xfId="10613"/>
    <cellStyle name="20% - Accent1 68 5" xfId="10614"/>
    <cellStyle name="20% - Accent1 68 6" xfId="10615"/>
    <cellStyle name="20% - Accent1 69" xfId="10616"/>
    <cellStyle name="20% - Accent1 69 2" xfId="10617"/>
    <cellStyle name="20% - Accent1 69 3" xfId="10618"/>
    <cellStyle name="20% - Accent1 69 4" xfId="10619"/>
    <cellStyle name="20% - Accent1 69 5" xfId="10620"/>
    <cellStyle name="20% - Accent1 69 6" xfId="10621"/>
    <cellStyle name="20% - Accent1 7" xfId="10622"/>
    <cellStyle name="20% - Accent1 7 10" xfId="10623"/>
    <cellStyle name="20% - Accent1 7 11" xfId="10624"/>
    <cellStyle name="20% - Accent1 7 2" xfId="10625"/>
    <cellStyle name="20% - Accent1 7 2 2" xfId="10626"/>
    <cellStyle name="20% - Accent1 7 2 2 2" xfId="10627"/>
    <cellStyle name="20% - Accent1 7 2 2 2 2" xfId="10628"/>
    <cellStyle name="20% - Accent1 7 2 2 3" xfId="10629"/>
    <cellStyle name="20% - Accent1 7 2 3" xfId="10630"/>
    <cellStyle name="20% - Accent1 7 2 4" xfId="10631"/>
    <cellStyle name="20% - Accent1 7 3" xfId="10632"/>
    <cellStyle name="20% - Accent1 7 3 2" xfId="10633"/>
    <cellStyle name="20% - Accent1 7 3 2 2" xfId="10634"/>
    <cellStyle name="20% - Accent1 7 3 3" xfId="10635"/>
    <cellStyle name="20% - Accent1 7 3 4" xfId="10636"/>
    <cellStyle name="20% - Accent1 7 4" xfId="10637"/>
    <cellStyle name="20% - Accent1 7 4 2" xfId="10638"/>
    <cellStyle name="20% - Accent1 7 4 2 2" xfId="10639"/>
    <cellStyle name="20% - Accent1 7 4 3" xfId="10640"/>
    <cellStyle name="20% - Accent1 7 5" xfId="10641"/>
    <cellStyle name="20% - Accent1 7 5 2" xfId="10642"/>
    <cellStyle name="20% - Accent1 7 5 2 2" xfId="10643"/>
    <cellStyle name="20% - Accent1 7 5 3" xfId="10644"/>
    <cellStyle name="20% - Accent1 7 6" xfId="10645"/>
    <cellStyle name="20% - Accent1 7 6 2" xfId="10646"/>
    <cellStyle name="20% - Accent1 7 6 2 2" xfId="10647"/>
    <cellStyle name="20% - Accent1 7 6 3" xfId="10648"/>
    <cellStyle name="20% - Accent1 7 7" xfId="10649"/>
    <cellStyle name="20% - Accent1 7 7 2" xfId="10650"/>
    <cellStyle name="20% - Accent1 7 7 2 2" xfId="10651"/>
    <cellStyle name="20% - Accent1 7 7 3" xfId="10652"/>
    <cellStyle name="20% - Accent1 7 8" xfId="10653"/>
    <cellStyle name="20% - Accent1 7 8 2" xfId="10654"/>
    <cellStyle name="20% - Accent1 7 8 2 2" xfId="10655"/>
    <cellStyle name="20% - Accent1 7 8 3" xfId="10656"/>
    <cellStyle name="20% - Accent1 7 9" xfId="10657"/>
    <cellStyle name="20% - Accent1 70" xfId="10658"/>
    <cellStyle name="20% - Accent1 70 2" xfId="10659"/>
    <cellStyle name="20% - Accent1 70 3" xfId="10660"/>
    <cellStyle name="20% - Accent1 70 4" xfId="10661"/>
    <cellStyle name="20% - Accent1 70 5" xfId="10662"/>
    <cellStyle name="20% - Accent1 70 6" xfId="10663"/>
    <cellStyle name="20% - Accent1 71" xfId="10664"/>
    <cellStyle name="20% - Accent1 71 2" xfId="10665"/>
    <cellStyle name="20% - Accent1 71 3" xfId="10666"/>
    <cellStyle name="20% - Accent1 71 4" xfId="10667"/>
    <cellStyle name="20% - Accent1 71 5" xfId="10668"/>
    <cellStyle name="20% - Accent1 71 6" xfId="10669"/>
    <cellStyle name="20% - Accent1 72" xfId="10670"/>
    <cellStyle name="20% - Accent1 72 2" xfId="10671"/>
    <cellStyle name="20% - Accent1 72 3" xfId="10672"/>
    <cellStyle name="20% - Accent1 72 4" xfId="10673"/>
    <cellStyle name="20% - Accent1 72 5" xfId="10674"/>
    <cellStyle name="20% - Accent1 72 6" xfId="10675"/>
    <cellStyle name="20% - Accent1 73" xfId="10676"/>
    <cellStyle name="20% - Accent1 73 2" xfId="10677"/>
    <cellStyle name="20% - Accent1 73 3" xfId="10678"/>
    <cellStyle name="20% - Accent1 73 4" xfId="10679"/>
    <cellStyle name="20% - Accent1 73 5" xfId="10680"/>
    <cellStyle name="20% - Accent1 73 6" xfId="10681"/>
    <cellStyle name="20% - Accent1 74" xfId="10682"/>
    <cellStyle name="20% - Accent1 74 2" xfId="10683"/>
    <cellStyle name="20% - Accent1 74 3" xfId="10684"/>
    <cellStyle name="20% - Accent1 74 4" xfId="10685"/>
    <cellStyle name="20% - Accent1 74 5" xfId="10686"/>
    <cellStyle name="20% - Accent1 74 6" xfId="10687"/>
    <cellStyle name="20% - Accent1 75" xfId="10688"/>
    <cellStyle name="20% - Accent1 75 2" xfId="10689"/>
    <cellStyle name="20% - Accent1 75 3" xfId="10690"/>
    <cellStyle name="20% - Accent1 75 4" xfId="10691"/>
    <cellStyle name="20% - Accent1 75 5" xfId="10692"/>
    <cellStyle name="20% - Accent1 75 6" xfId="10693"/>
    <cellStyle name="20% - Accent1 76" xfId="10694"/>
    <cellStyle name="20% - Accent1 76 2" xfId="10695"/>
    <cellStyle name="20% - Accent1 76 3" xfId="10696"/>
    <cellStyle name="20% - Accent1 76 4" xfId="10697"/>
    <cellStyle name="20% - Accent1 76 5" xfId="10698"/>
    <cellStyle name="20% - Accent1 76 6" xfId="10699"/>
    <cellStyle name="20% - Accent1 77" xfId="10700"/>
    <cellStyle name="20% - Accent1 77 2" xfId="10701"/>
    <cellStyle name="20% - Accent1 77 3" xfId="10702"/>
    <cellStyle name="20% - Accent1 77 4" xfId="10703"/>
    <cellStyle name="20% - Accent1 77 5" xfId="10704"/>
    <cellStyle name="20% - Accent1 77 6" xfId="10705"/>
    <cellStyle name="20% - Accent1 78" xfId="10706"/>
    <cellStyle name="20% - Accent1 78 2" xfId="10707"/>
    <cellStyle name="20% - Accent1 78 3" xfId="10708"/>
    <cellStyle name="20% - Accent1 78 4" xfId="10709"/>
    <cellStyle name="20% - Accent1 78 5" xfId="10710"/>
    <cellStyle name="20% - Accent1 78 6" xfId="10711"/>
    <cellStyle name="20% - Accent1 79" xfId="10712"/>
    <cellStyle name="20% - Accent1 79 2" xfId="10713"/>
    <cellStyle name="20% - Accent1 79 3" xfId="10714"/>
    <cellStyle name="20% - Accent1 79 4" xfId="10715"/>
    <cellStyle name="20% - Accent1 79 5" xfId="10716"/>
    <cellStyle name="20% - Accent1 79 6" xfId="10717"/>
    <cellStyle name="20% - Accent1 8" xfId="10718"/>
    <cellStyle name="20% - Accent1 8 10" xfId="10719"/>
    <cellStyle name="20% - Accent1 8 11" xfId="10720"/>
    <cellStyle name="20% - Accent1 8 2" xfId="10721"/>
    <cellStyle name="20% - Accent1 8 2 2" xfId="10722"/>
    <cellStyle name="20% - Accent1 8 2 2 2" xfId="10723"/>
    <cellStyle name="20% - Accent1 8 2 2 2 2" xfId="10724"/>
    <cellStyle name="20% - Accent1 8 2 2 3" xfId="10725"/>
    <cellStyle name="20% - Accent1 8 2 3" xfId="10726"/>
    <cellStyle name="20% - Accent1 8 2 4" xfId="10727"/>
    <cellStyle name="20% - Accent1 8 3" xfId="10728"/>
    <cellStyle name="20% - Accent1 8 3 2" xfId="10729"/>
    <cellStyle name="20% - Accent1 8 3 2 2" xfId="10730"/>
    <cellStyle name="20% - Accent1 8 3 3" xfId="10731"/>
    <cellStyle name="20% - Accent1 8 3 4" xfId="10732"/>
    <cellStyle name="20% - Accent1 8 4" xfId="10733"/>
    <cellStyle name="20% - Accent1 8 4 2" xfId="10734"/>
    <cellStyle name="20% - Accent1 8 4 2 2" xfId="10735"/>
    <cellStyle name="20% - Accent1 8 4 3" xfId="10736"/>
    <cellStyle name="20% - Accent1 8 5" xfId="10737"/>
    <cellStyle name="20% - Accent1 8 5 2" xfId="10738"/>
    <cellStyle name="20% - Accent1 8 5 2 2" xfId="10739"/>
    <cellStyle name="20% - Accent1 8 5 3" xfId="10740"/>
    <cellStyle name="20% - Accent1 8 6" xfId="10741"/>
    <cellStyle name="20% - Accent1 8 6 2" xfId="10742"/>
    <cellStyle name="20% - Accent1 8 6 2 2" xfId="10743"/>
    <cellStyle name="20% - Accent1 8 6 3" xfId="10744"/>
    <cellStyle name="20% - Accent1 8 7" xfId="10745"/>
    <cellStyle name="20% - Accent1 8 7 2" xfId="10746"/>
    <cellStyle name="20% - Accent1 8 7 2 2" xfId="10747"/>
    <cellStyle name="20% - Accent1 8 7 3" xfId="10748"/>
    <cellStyle name="20% - Accent1 8 8" xfId="10749"/>
    <cellStyle name="20% - Accent1 8 8 2" xfId="10750"/>
    <cellStyle name="20% - Accent1 8 8 2 2" xfId="10751"/>
    <cellStyle name="20% - Accent1 8 8 3" xfId="10752"/>
    <cellStyle name="20% - Accent1 8 9" xfId="10753"/>
    <cellStyle name="20% - Accent1 80" xfId="10754"/>
    <cellStyle name="20% - Accent1 80 2" xfId="10755"/>
    <cellStyle name="20% - Accent1 80 3" xfId="10756"/>
    <cellStyle name="20% - Accent1 81" xfId="10757"/>
    <cellStyle name="20% - Accent1 81 2" xfId="10758"/>
    <cellStyle name="20% - Accent1 81 3" xfId="10759"/>
    <cellStyle name="20% - Accent1 82" xfId="10760"/>
    <cellStyle name="20% - Accent1 82 2" xfId="10761"/>
    <cellStyle name="20% - Accent1 82 3" xfId="10762"/>
    <cellStyle name="20% - Accent1 83" xfId="10763"/>
    <cellStyle name="20% - Accent1 83 2" xfId="10764"/>
    <cellStyle name="20% - Accent1 83 3" xfId="10765"/>
    <cellStyle name="20% - Accent1 84" xfId="10766"/>
    <cellStyle name="20% - Accent1 84 2" xfId="10767"/>
    <cellStyle name="20% - Accent1 84 3" xfId="10768"/>
    <cellStyle name="20% - Accent1 85" xfId="10769"/>
    <cellStyle name="20% - Accent1 85 2" xfId="10770"/>
    <cellStyle name="20% - Accent1 85 3" xfId="10771"/>
    <cellStyle name="20% - Accent1 86" xfId="10772"/>
    <cellStyle name="20% - Accent1 86 2" xfId="10773"/>
    <cellStyle name="20% - Accent1 86 3" xfId="10774"/>
    <cellStyle name="20% - Accent1 87" xfId="10775"/>
    <cellStyle name="20% - Accent1 87 2" xfId="10776"/>
    <cellStyle name="20% - Accent1 87 3" xfId="10777"/>
    <cellStyle name="20% - Accent1 88" xfId="10778"/>
    <cellStyle name="20% - Accent1 88 2" xfId="10779"/>
    <cellStyle name="20% - Accent1 88 3" xfId="10780"/>
    <cellStyle name="20% - Accent1 89" xfId="10781"/>
    <cellStyle name="20% - Accent1 89 2" xfId="10782"/>
    <cellStyle name="20% - Accent1 89 3" xfId="10783"/>
    <cellStyle name="20% - Accent1 9" xfId="10784"/>
    <cellStyle name="20% - Accent1 9 10" xfId="10785"/>
    <cellStyle name="20% - Accent1 9 11" xfId="10786"/>
    <cellStyle name="20% - Accent1 9 2" xfId="10787"/>
    <cellStyle name="20% - Accent1 9 2 2" xfId="10788"/>
    <cellStyle name="20% - Accent1 9 2 2 2" xfId="10789"/>
    <cellStyle name="20% - Accent1 9 2 2 2 2" xfId="10790"/>
    <cellStyle name="20% - Accent1 9 2 2 3" xfId="10791"/>
    <cellStyle name="20% - Accent1 9 2 3" xfId="10792"/>
    <cellStyle name="20% - Accent1 9 3" xfId="10793"/>
    <cellStyle name="20% - Accent1 9 3 2" xfId="10794"/>
    <cellStyle name="20% - Accent1 9 3 2 2" xfId="10795"/>
    <cellStyle name="20% - Accent1 9 3 3" xfId="10796"/>
    <cellStyle name="20% - Accent1 9 4" xfId="10797"/>
    <cellStyle name="20% - Accent1 9 4 2" xfId="10798"/>
    <cellStyle name="20% - Accent1 9 4 2 2" xfId="10799"/>
    <cellStyle name="20% - Accent1 9 4 3" xfId="10800"/>
    <cellStyle name="20% - Accent1 9 5" xfId="10801"/>
    <cellStyle name="20% - Accent1 9 5 2" xfId="10802"/>
    <cellStyle name="20% - Accent1 9 5 2 2" xfId="10803"/>
    <cellStyle name="20% - Accent1 9 5 3" xfId="10804"/>
    <cellStyle name="20% - Accent1 9 6" xfId="10805"/>
    <cellStyle name="20% - Accent1 9 6 2" xfId="10806"/>
    <cellStyle name="20% - Accent1 9 6 2 2" xfId="10807"/>
    <cellStyle name="20% - Accent1 9 6 3" xfId="10808"/>
    <cellStyle name="20% - Accent1 9 7" xfId="10809"/>
    <cellStyle name="20% - Accent1 9 7 2" xfId="10810"/>
    <cellStyle name="20% - Accent1 9 7 2 2" xfId="10811"/>
    <cellStyle name="20% - Accent1 9 7 3" xfId="10812"/>
    <cellStyle name="20% - Accent1 9 8" xfId="10813"/>
    <cellStyle name="20% - Accent1 9 8 2" xfId="10814"/>
    <cellStyle name="20% - Accent1 9 8 2 2" xfId="10815"/>
    <cellStyle name="20% - Accent1 9 8 3" xfId="10816"/>
    <cellStyle name="20% - Accent1 9 9" xfId="10817"/>
    <cellStyle name="20% - Accent1 90" xfId="10818"/>
    <cellStyle name="20% - Accent1 90 2" xfId="10819"/>
    <cellStyle name="20% - Accent1 90 3" xfId="10820"/>
    <cellStyle name="20% - Accent1 91" xfId="10821"/>
    <cellStyle name="20% - Accent1 91 2" xfId="10822"/>
    <cellStyle name="20% - Accent1 91 3" xfId="10823"/>
    <cellStyle name="20% - Accent1 92" xfId="10824"/>
    <cellStyle name="20% - Accent1 92 2" xfId="10825"/>
    <cellStyle name="20% - Accent1 92 3" xfId="10826"/>
    <cellStyle name="20% - Accent1 93" xfId="10827"/>
    <cellStyle name="20% - Accent1 93 2" xfId="10828"/>
    <cellStyle name="20% - Accent1 93 3" xfId="10829"/>
    <cellStyle name="20% - Accent1 94" xfId="10830"/>
    <cellStyle name="20% - Accent1 94 2" xfId="10831"/>
    <cellStyle name="20% - Accent1 94 3" xfId="10832"/>
    <cellStyle name="20% - Accent1 95" xfId="10833"/>
    <cellStyle name="20% - Accent1 95 2" xfId="10834"/>
    <cellStyle name="20% - Accent1 95 3" xfId="10835"/>
    <cellStyle name="20% - Accent1 96" xfId="10836"/>
    <cellStyle name="20% - Accent1 96 2" xfId="10837"/>
    <cellStyle name="20% - Accent1 96 3" xfId="10838"/>
    <cellStyle name="20% - Accent1 97" xfId="10839"/>
    <cellStyle name="20% - Accent1 97 2" xfId="10840"/>
    <cellStyle name="20% - Accent1 97 3" xfId="10841"/>
    <cellStyle name="20% - Accent1 98" xfId="10842"/>
    <cellStyle name="20% - Accent1 98 2" xfId="10843"/>
    <cellStyle name="20% - Accent1 98 3" xfId="10844"/>
    <cellStyle name="20% - Accent1 99" xfId="10845"/>
    <cellStyle name="20% - Accent1 99 2" xfId="10846"/>
    <cellStyle name="20% - Accent1 99 3" xfId="10847"/>
    <cellStyle name="20% - Accent2 10" xfId="10848"/>
    <cellStyle name="20% - Accent2 10 10" xfId="10849"/>
    <cellStyle name="20% - Accent2 10 2" xfId="10850"/>
    <cellStyle name="20% - Accent2 10 2 2" xfId="10851"/>
    <cellStyle name="20% - Accent2 10 2 2 2" xfId="10852"/>
    <cellStyle name="20% - Accent2 10 2 2 2 2" xfId="10853"/>
    <cellStyle name="20% - Accent2 10 2 2 3" xfId="10854"/>
    <cellStyle name="20% - Accent2 10 2 3" xfId="10855"/>
    <cellStyle name="20% - Accent2 10 3" xfId="10856"/>
    <cellStyle name="20% - Accent2 10 3 2" xfId="10857"/>
    <cellStyle name="20% - Accent2 10 3 2 2" xfId="10858"/>
    <cellStyle name="20% - Accent2 10 3 3" xfId="10859"/>
    <cellStyle name="20% - Accent2 10 4" xfId="10860"/>
    <cellStyle name="20% - Accent2 10 4 2" xfId="10861"/>
    <cellStyle name="20% - Accent2 10 4 2 2" xfId="10862"/>
    <cellStyle name="20% - Accent2 10 4 3" xfId="10863"/>
    <cellStyle name="20% - Accent2 10 5" xfId="10864"/>
    <cellStyle name="20% - Accent2 10 5 2" xfId="10865"/>
    <cellStyle name="20% - Accent2 10 5 2 2" xfId="10866"/>
    <cellStyle name="20% - Accent2 10 5 3" xfId="10867"/>
    <cellStyle name="20% - Accent2 10 6" xfId="10868"/>
    <cellStyle name="20% - Accent2 10 6 2" xfId="10869"/>
    <cellStyle name="20% - Accent2 10 6 2 2" xfId="10870"/>
    <cellStyle name="20% - Accent2 10 6 3" xfId="10871"/>
    <cellStyle name="20% - Accent2 10 7" xfId="10872"/>
    <cellStyle name="20% - Accent2 10 7 2" xfId="10873"/>
    <cellStyle name="20% - Accent2 10 7 2 2" xfId="10874"/>
    <cellStyle name="20% - Accent2 10 7 3" xfId="10875"/>
    <cellStyle name="20% - Accent2 10 8" xfId="10876"/>
    <cellStyle name="20% - Accent2 10 9" xfId="10877"/>
    <cellStyle name="20% - Accent2 100" xfId="10878"/>
    <cellStyle name="20% - Accent2 100 2" xfId="10879"/>
    <cellStyle name="20% - Accent2 100 3" xfId="10880"/>
    <cellStyle name="20% - Accent2 101" xfId="10881"/>
    <cellStyle name="20% - Accent2 101 2" xfId="10882"/>
    <cellStyle name="20% - Accent2 101 3" xfId="10883"/>
    <cellStyle name="20% - Accent2 102" xfId="10884"/>
    <cellStyle name="20% - Accent2 102 2" xfId="10885"/>
    <cellStyle name="20% - Accent2 102 3" xfId="10886"/>
    <cellStyle name="20% - Accent2 103" xfId="10887"/>
    <cellStyle name="20% - Accent2 103 2" xfId="10888"/>
    <cellStyle name="20% - Accent2 103 3" xfId="10889"/>
    <cellStyle name="20% - Accent2 104" xfId="10890"/>
    <cellStyle name="20% - Accent2 104 2" xfId="10891"/>
    <cellStyle name="20% - Accent2 104 3" xfId="10892"/>
    <cellStyle name="20% - Accent2 105" xfId="10893"/>
    <cellStyle name="20% - Accent2 105 2" xfId="10894"/>
    <cellStyle name="20% - Accent2 105 3" xfId="10895"/>
    <cellStyle name="20% - Accent2 106" xfId="10896"/>
    <cellStyle name="20% - Accent2 106 2" xfId="10897"/>
    <cellStyle name="20% - Accent2 106 3" xfId="10898"/>
    <cellStyle name="20% - Accent2 107" xfId="10899"/>
    <cellStyle name="20% - Accent2 107 2" xfId="10900"/>
    <cellStyle name="20% - Accent2 107 3" xfId="10901"/>
    <cellStyle name="20% - Accent2 108" xfId="10902"/>
    <cellStyle name="20% - Accent2 108 2" xfId="10903"/>
    <cellStyle name="20% - Accent2 108 3" xfId="10904"/>
    <cellStyle name="20% - Accent2 109" xfId="10905"/>
    <cellStyle name="20% - Accent2 109 2" xfId="10906"/>
    <cellStyle name="20% - Accent2 109 3" xfId="10907"/>
    <cellStyle name="20% - Accent2 11" xfId="10908"/>
    <cellStyle name="20% - Accent2 11 10" xfId="10909"/>
    <cellStyle name="20% - Accent2 11 2" xfId="10910"/>
    <cellStyle name="20% - Accent2 11 2 2" xfId="10911"/>
    <cellStyle name="20% - Accent2 11 2 2 2" xfId="10912"/>
    <cellStyle name="20% - Accent2 11 2 2 2 2" xfId="10913"/>
    <cellStyle name="20% - Accent2 11 2 2 3" xfId="10914"/>
    <cellStyle name="20% - Accent2 11 2 3" xfId="10915"/>
    <cellStyle name="20% - Accent2 11 3" xfId="10916"/>
    <cellStyle name="20% - Accent2 11 3 2" xfId="10917"/>
    <cellStyle name="20% - Accent2 11 3 2 2" xfId="10918"/>
    <cellStyle name="20% - Accent2 11 3 3" xfId="10919"/>
    <cellStyle name="20% - Accent2 11 4" xfId="10920"/>
    <cellStyle name="20% - Accent2 11 4 2" xfId="10921"/>
    <cellStyle name="20% - Accent2 11 4 2 2" xfId="10922"/>
    <cellStyle name="20% - Accent2 11 4 3" xfId="10923"/>
    <cellStyle name="20% - Accent2 11 5" xfId="10924"/>
    <cellStyle name="20% - Accent2 11 5 2" xfId="10925"/>
    <cellStyle name="20% - Accent2 11 5 2 2" xfId="10926"/>
    <cellStyle name="20% - Accent2 11 5 3" xfId="10927"/>
    <cellStyle name="20% - Accent2 11 6" xfId="10928"/>
    <cellStyle name="20% - Accent2 11 6 2" xfId="10929"/>
    <cellStyle name="20% - Accent2 11 6 2 2" xfId="10930"/>
    <cellStyle name="20% - Accent2 11 6 3" xfId="10931"/>
    <cellStyle name="20% - Accent2 11 7" xfId="10932"/>
    <cellStyle name="20% - Accent2 11 7 2" xfId="10933"/>
    <cellStyle name="20% - Accent2 11 7 2 2" xfId="10934"/>
    <cellStyle name="20% - Accent2 11 7 3" xfId="10935"/>
    <cellStyle name="20% - Accent2 11 8" xfId="10936"/>
    <cellStyle name="20% - Accent2 11 9" xfId="10937"/>
    <cellStyle name="20% - Accent2 110" xfId="10938"/>
    <cellStyle name="20% - Accent2 110 2" xfId="10939"/>
    <cellStyle name="20% - Accent2 110 3" xfId="10940"/>
    <cellStyle name="20% - Accent2 111" xfId="10941"/>
    <cellStyle name="20% - Accent2 111 2" xfId="10942"/>
    <cellStyle name="20% - Accent2 111 3" xfId="10943"/>
    <cellStyle name="20% - Accent2 112" xfId="10944"/>
    <cellStyle name="20% - Accent2 112 2" xfId="10945"/>
    <cellStyle name="20% - Accent2 112 3" xfId="10946"/>
    <cellStyle name="20% - Accent2 113" xfId="10947"/>
    <cellStyle name="20% - Accent2 113 2" xfId="10948"/>
    <cellStyle name="20% - Accent2 113 3" xfId="10949"/>
    <cellStyle name="20% - Accent2 114" xfId="10950"/>
    <cellStyle name="20% - Accent2 114 2" xfId="10951"/>
    <cellStyle name="20% - Accent2 114 3" xfId="10952"/>
    <cellStyle name="20% - Accent2 115" xfId="10953"/>
    <cellStyle name="20% - Accent2 115 2" xfId="10954"/>
    <cellStyle name="20% - Accent2 115 3" xfId="10955"/>
    <cellStyle name="20% - Accent2 116" xfId="10956"/>
    <cellStyle name="20% - Accent2 116 2" xfId="10957"/>
    <cellStyle name="20% - Accent2 117" xfId="10958"/>
    <cellStyle name="20% - Accent2 117 2" xfId="10959"/>
    <cellStyle name="20% - Accent2 118" xfId="10960"/>
    <cellStyle name="20% - Accent2 118 2" xfId="10961"/>
    <cellStyle name="20% - Accent2 119" xfId="10962"/>
    <cellStyle name="20% - Accent2 119 2" xfId="10963"/>
    <cellStyle name="20% - Accent2 12" xfId="10964"/>
    <cellStyle name="20% - Accent2 12 2" xfId="10965"/>
    <cellStyle name="20% - Accent2 12 2 2" xfId="10966"/>
    <cellStyle name="20% - Accent2 12 2 2 2" xfId="10967"/>
    <cellStyle name="20% - Accent2 12 2 2 2 2" xfId="10968"/>
    <cellStyle name="20% - Accent2 12 2 2 3" xfId="10969"/>
    <cellStyle name="20% - Accent2 12 2 3" xfId="10970"/>
    <cellStyle name="20% - Accent2 12 3" xfId="10971"/>
    <cellStyle name="20% - Accent2 12 3 2" xfId="10972"/>
    <cellStyle name="20% - Accent2 12 3 2 2" xfId="10973"/>
    <cellStyle name="20% - Accent2 12 3 3" xfId="10974"/>
    <cellStyle name="20% - Accent2 12 3 4" xfId="10975"/>
    <cellStyle name="20% - Accent2 12 4" xfId="10976"/>
    <cellStyle name="20% - Accent2 12 4 2" xfId="10977"/>
    <cellStyle name="20% - Accent2 12 4 2 2" xfId="10978"/>
    <cellStyle name="20% - Accent2 12 4 3" xfId="10979"/>
    <cellStyle name="20% - Accent2 12 5" xfId="10980"/>
    <cellStyle name="20% - Accent2 12 5 2" xfId="10981"/>
    <cellStyle name="20% - Accent2 12 5 2 2" xfId="10982"/>
    <cellStyle name="20% - Accent2 12 5 3" xfId="10983"/>
    <cellStyle name="20% - Accent2 12 6" xfId="10984"/>
    <cellStyle name="20% - Accent2 12 6 2" xfId="10985"/>
    <cellStyle name="20% - Accent2 12 6 2 2" xfId="10986"/>
    <cellStyle name="20% - Accent2 12 6 3" xfId="10987"/>
    <cellStyle name="20% - Accent2 12 7" xfId="10988"/>
    <cellStyle name="20% - Accent2 12 8" xfId="10989"/>
    <cellStyle name="20% - Accent2 120" xfId="10990"/>
    <cellStyle name="20% - Accent2 120 2" xfId="10991"/>
    <cellStyle name="20% - Accent2 121" xfId="10992"/>
    <cellStyle name="20% - Accent2 121 2" xfId="10993"/>
    <cellStyle name="20% - Accent2 122" xfId="10994"/>
    <cellStyle name="20% - Accent2 122 2" xfId="10995"/>
    <cellStyle name="20% - Accent2 123" xfId="10996"/>
    <cellStyle name="20% - Accent2 123 2" xfId="10997"/>
    <cellStyle name="20% - Accent2 124" xfId="10998"/>
    <cellStyle name="20% - Accent2 124 2" xfId="10999"/>
    <cellStyle name="20% - Accent2 125" xfId="11000"/>
    <cellStyle name="20% - Accent2 125 2" xfId="11001"/>
    <cellStyle name="20% - Accent2 126" xfId="11002"/>
    <cellStyle name="20% - Accent2 126 2" xfId="11003"/>
    <cellStyle name="20% - Accent2 127" xfId="11004"/>
    <cellStyle name="20% - Accent2 127 2" xfId="11005"/>
    <cellStyle name="20% - Accent2 128" xfId="11006"/>
    <cellStyle name="20% - Accent2 128 2" xfId="11007"/>
    <cellStyle name="20% - Accent2 129" xfId="11008"/>
    <cellStyle name="20% - Accent2 129 2" xfId="11009"/>
    <cellStyle name="20% - Accent2 13" xfId="11010"/>
    <cellStyle name="20% - Accent2 13 2" xfId="11011"/>
    <cellStyle name="20% - Accent2 13 2 2" xfId="11012"/>
    <cellStyle name="20% - Accent2 13 2 2 2" xfId="11013"/>
    <cellStyle name="20% - Accent2 13 2 2 2 2" xfId="11014"/>
    <cellStyle name="20% - Accent2 13 2 2 3" xfId="11015"/>
    <cellStyle name="20% - Accent2 13 2 3" xfId="11016"/>
    <cellStyle name="20% - Accent2 13 3" xfId="11017"/>
    <cellStyle name="20% - Accent2 13 3 2" xfId="11018"/>
    <cellStyle name="20% - Accent2 13 3 2 2" xfId="11019"/>
    <cellStyle name="20% - Accent2 13 3 3" xfId="11020"/>
    <cellStyle name="20% - Accent2 13 3 4" xfId="11021"/>
    <cellStyle name="20% - Accent2 13 4" xfId="11022"/>
    <cellStyle name="20% - Accent2 13 4 2" xfId="11023"/>
    <cellStyle name="20% - Accent2 13 4 2 2" xfId="11024"/>
    <cellStyle name="20% - Accent2 13 4 3" xfId="11025"/>
    <cellStyle name="20% - Accent2 13 5" xfId="11026"/>
    <cellStyle name="20% - Accent2 13 5 2" xfId="11027"/>
    <cellStyle name="20% - Accent2 13 5 2 2" xfId="11028"/>
    <cellStyle name="20% - Accent2 13 5 3" xfId="11029"/>
    <cellStyle name="20% - Accent2 13 6" xfId="11030"/>
    <cellStyle name="20% - Accent2 13 6 2" xfId="11031"/>
    <cellStyle name="20% - Accent2 13 6 2 2" xfId="11032"/>
    <cellStyle name="20% - Accent2 13 6 3" xfId="11033"/>
    <cellStyle name="20% - Accent2 13 7" xfId="11034"/>
    <cellStyle name="20% - Accent2 13 8" xfId="11035"/>
    <cellStyle name="20% - Accent2 130" xfId="11036"/>
    <cellStyle name="20% - Accent2 130 2" xfId="11037"/>
    <cellStyle name="20% - Accent2 131" xfId="11038"/>
    <cellStyle name="20% - Accent2 131 2" xfId="11039"/>
    <cellStyle name="20% - Accent2 132" xfId="11040"/>
    <cellStyle name="20% - Accent2 132 2" xfId="11041"/>
    <cellStyle name="20% - Accent2 133" xfId="11042"/>
    <cellStyle name="20% - Accent2 133 2" xfId="11043"/>
    <cellStyle name="20% - Accent2 134" xfId="11044"/>
    <cellStyle name="20% - Accent2 134 2" xfId="11045"/>
    <cellStyle name="20% - Accent2 135" xfId="11046"/>
    <cellStyle name="20% - Accent2 135 2" xfId="11047"/>
    <cellStyle name="20% - Accent2 136" xfId="11048"/>
    <cellStyle name="20% - Accent2 136 2" xfId="11049"/>
    <cellStyle name="20% - Accent2 137" xfId="11050"/>
    <cellStyle name="20% - Accent2 137 2" xfId="11051"/>
    <cellStyle name="20% - Accent2 138" xfId="11052"/>
    <cellStyle name="20% - Accent2 138 2" xfId="11053"/>
    <cellStyle name="20% - Accent2 139" xfId="11054"/>
    <cellStyle name="20% - Accent2 139 2" xfId="11055"/>
    <cellStyle name="20% - Accent2 14" xfId="11056"/>
    <cellStyle name="20% - Accent2 14 2" xfId="11057"/>
    <cellStyle name="20% - Accent2 14 2 2" xfId="11058"/>
    <cellStyle name="20% - Accent2 14 2 2 2" xfId="11059"/>
    <cellStyle name="20% - Accent2 14 2 2 3" xfId="11060"/>
    <cellStyle name="20% - Accent2 14 2 2 4" xfId="11061"/>
    <cellStyle name="20% - Accent2 14 2 3" xfId="11062"/>
    <cellStyle name="20% - Accent2 14 2 4" xfId="11063"/>
    <cellStyle name="20% - Accent2 14 2 5" xfId="11064"/>
    <cellStyle name="20% - Accent2 14 2 6" xfId="11065"/>
    <cellStyle name="20% - Accent2 14 3" xfId="11066"/>
    <cellStyle name="20% - Accent2 14 3 2" xfId="11067"/>
    <cellStyle name="20% - Accent2 14 3 2 2" xfId="11068"/>
    <cellStyle name="20% - Accent2 14 3 3" xfId="11069"/>
    <cellStyle name="20% - Accent2 14 4" xfId="11070"/>
    <cellStyle name="20% - Accent2 14 4 2" xfId="11071"/>
    <cellStyle name="20% - Accent2 14 4 2 2" xfId="11072"/>
    <cellStyle name="20% - Accent2 14 4 3" xfId="11073"/>
    <cellStyle name="20% - Accent2 14 5" xfId="11074"/>
    <cellStyle name="20% - Accent2 14 5 2" xfId="11075"/>
    <cellStyle name="20% - Accent2 14 5 2 2" xfId="11076"/>
    <cellStyle name="20% - Accent2 14 5 3" xfId="11077"/>
    <cellStyle name="20% - Accent2 14 6" xfId="11078"/>
    <cellStyle name="20% - Accent2 14 6 2" xfId="11079"/>
    <cellStyle name="20% - Accent2 14 6 2 2" xfId="11080"/>
    <cellStyle name="20% - Accent2 14 6 3" xfId="11081"/>
    <cellStyle name="20% - Accent2 14 7" xfId="11082"/>
    <cellStyle name="20% - Accent2 140" xfId="11083"/>
    <cellStyle name="20% - Accent2 140 2" xfId="11084"/>
    <cellStyle name="20% - Accent2 141" xfId="11085"/>
    <cellStyle name="20% - Accent2 141 2" xfId="11086"/>
    <cellStyle name="20% - Accent2 142" xfId="11087"/>
    <cellStyle name="20% - Accent2 142 2" xfId="11088"/>
    <cellStyle name="20% - Accent2 143" xfId="11089"/>
    <cellStyle name="20% - Accent2 143 2" xfId="11090"/>
    <cellStyle name="20% - Accent2 144" xfId="11091"/>
    <cellStyle name="20% - Accent2 144 2" xfId="11092"/>
    <cellStyle name="20% - Accent2 145" xfId="11093"/>
    <cellStyle name="20% - Accent2 145 2" xfId="11094"/>
    <cellStyle name="20% - Accent2 146" xfId="11095"/>
    <cellStyle name="20% - Accent2 146 2" xfId="11096"/>
    <cellStyle name="20% - Accent2 147" xfId="11097"/>
    <cellStyle name="20% - Accent2 147 2" xfId="11098"/>
    <cellStyle name="20% - Accent2 148" xfId="11099"/>
    <cellStyle name="20% - Accent2 148 2" xfId="11100"/>
    <cellStyle name="20% - Accent2 149" xfId="11101"/>
    <cellStyle name="20% - Accent2 149 2" xfId="11102"/>
    <cellStyle name="20% - Accent2 15" xfId="11103"/>
    <cellStyle name="20% - Accent2 15 2" xfId="11104"/>
    <cellStyle name="20% - Accent2 15 2 2" xfId="11105"/>
    <cellStyle name="20% - Accent2 15 2 2 2" xfId="11106"/>
    <cellStyle name="20% - Accent2 15 2 2 3" xfId="11107"/>
    <cellStyle name="20% - Accent2 15 2 2 4" xfId="11108"/>
    <cellStyle name="20% - Accent2 15 2 3" xfId="11109"/>
    <cellStyle name="20% - Accent2 15 2 4" xfId="11110"/>
    <cellStyle name="20% - Accent2 15 2 5" xfId="11111"/>
    <cellStyle name="20% - Accent2 15 2 6" xfId="11112"/>
    <cellStyle name="20% - Accent2 15 3" xfId="11113"/>
    <cellStyle name="20% - Accent2 15 3 2" xfId="11114"/>
    <cellStyle name="20% - Accent2 15 3 2 2" xfId="11115"/>
    <cellStyle name="20% - Accent2 15 3 3" xfId="11116"/>
    <cellStyle name="20% - Accent2 15 4" xfId="11117"/>
    <cellStyle name="20% - Accent2 15 4 2" xfId="11118"/>
    <cellStyle name="20% - Accent2 15 4 2 2" xfId="11119"/>
    <cellStyle name="20% - Accent2 15 4 3" xfId="11120"/>
    <cellStyle name="20% - Accent2 15 5" xfId="11121"/>
    <cellStyle name="20% - Accent2 15 5 2" xfId="11122"/>
    <cellStyle name="20% - Accent2 15 5 2 2" xfId="11123"/>
    <cellStyle name="20% - Accent2 15 5 3" xfId="11124"/>
    <cellStyle name="20% - Accent2 15 6" xfId="11125"/>
    <cellStyle name="20% - Accent2 15 6 2" xfId="11126"/>
    <cellStyle name="20% - Accent2 15 6 2 2" xfId="11127"/>
    <cellStyle name="20% - Accent2 15 6 3" xfId="11128"/>
    <cellStyle name="20% - Accent2 15 7" xfId="11129"/>
    <cellStyle name="20% - Accent2 150" xfId="11130"/>
    <cellStyle name="20% - Accent2 150 2" xfId="11131"/>
    <cellStyle name="20% - Accent2 151" xfId="11132"/>
    <cellStyle name="20% - Accent2 151 2" xfId="11133"/>
    <cellStyle name="20% - Accent2 152" xfId="11134"/>
    <cellStyle name="20% - Accent2 152 2" xfId="11135"/>
    <cellStyle name="20% - Accent2 153" xfId="11136"/>
    <cellStyle name="20% - Accent2 153 2" xfId="11137"/>
    <cellStyle name="20% - Accent2 154" xfId="11138"/>
    <cellStyle name="20% - Accent2 154 2" xfId="11139"/>
    <cellStyle name="20% - Accent2 155" xfId="11140"/>
    <cellStyle name="20% - Accent2 155 2" xfId="11141"/>
    <cellStyle name="20% - Accent2 156" xfId="11142"/>
    <cellStyle name="20% - Accent2 156 2" xfId="11143"/>
    <cellStyle name="20% - Accent2 157" xfId="11144"/>
    <cellStyle name="20% - Accent2 157 2" xfId="11145"/>
    <cellStyle name="20% - Accent2 158" xfId="11146"/>
    <cellStyle name="20% - Accent2 158 2" xfId="11147"/>
    <cellStyle name="20% - Accent2 159" xfId="11148"/>
    <cellStyle name="20% - Accent2 159 2" xfId="11149"/>
    <cellStyle name="20% - Accent2 16" xfId="11150"/>
    <cellStyle name="20% - Accent2 16 2" xfId="11151"/>
    <cellStyle name="20% - Accent2 16 2 2" xfId="11152"/>
    <cellStyle name="20% - Accent2 16 2 2 2" xfId="11153"/>
    <cellStyle name="20% - Accent2 16 2 2 3" xfId="11154"/>
    <cellStyle name="20% - Accent2 16 2 2 4" xfId="11155"/>
    <cellStyle name="20% - Accent2 16 2 3" xfId="11156"/>
    <cellStyle name="20% - Accent2 16 2 4" xfId="11157"/>
    <cellStyle name="20% - Accent2 16 2 5" xfId="11158"/>
    <cellStyle name="20% - Accent2 16 2 6" xfId="11159"/>
    <cellStyle name="20% - Accent2 16 3" xfId="11160"/>
    <cellStyle name="20% - Accent2 16 3 2" xfId="11161"/>
    <cellStyle name="20% - Accent2 16 3 2 2" xfId="11162"/>
    <cellStyle name="20% - Accent2 16 3 3" xfId="11163"/>
    <cellStyle name="20% - Accent2 16 4" xfId="11164"/>
    <cellStyle name="20% - Accent2 16 4 2" xfId="11165"/>
    <cellStyle name="20% - Accent2 16 4 2 2" xfId="11166"/>
    <cellStyle name="20% - Accent2 16 4 3" xfId="11167"/>
    <cellStyle name="20% - Accent2 16 5" xfId="11168"/>
    <cellStyle name="20% - Accent2 16 5 2" xfId="11169"/>
    <cellStyle name="20% - Accent2 16 5 2 2" xfId="11170"/>
    <cellStyle name="20% - Accent2 16 5 3" xfId="11171"/>
    <cellStyle name="20% - Accent2 16 6" xfId="11172"/>
    <cellStyle name="20% - Accent2 16 6 2" xfId="11173"/>
    <cellStyle name="20% - Accent2 16 6 2 2" xfId="11174"/>
    <cellStyle name="20% - Accent2 16 6 3" xfId="11175"/>
    <cellStyle name="20% - Accent2 16 7" xfId="11176"/>
    <cellStyle name="20% - Accent2 160" xfId="11177"/>
    <cellStyle name="20% - Accent2 160 2" xfId="11178"/>
    <cellStyle name="20% - Accent2 161" xfId="11179"/>
    <cellStyle name="20% - Accent2 161 2" xfId="11180"/>
    <cellStyle name="20% - Accent2 162" xfId="11181"/>
    <cellStyle name="20% - Accent2 162 2" xfId="11182"/>
    <cellStyle name="20% - Accent2 163" xfId="11183"/>
    <cellStyle name="20% - Accent2 163 2" xfId="11184"/>
    <cellStyle name="20% - Accent2 164" xfId="11185"/>
    <cellStyle name="20% - Accent2 164 2" xfId="11186"/>
    <cellStyle name="20% - Accent2 165" xfId="11187"/>
    <cellStyle name="20% - Accent2 165 2" xfId="11188"/>
    <cellStyle name="20% - Accent2 166" xfId="11189"/>
    <cellStyle name="20% - Accent2 166 2" xfId="11190"/>
    <cellStyle name="20% - Accent2 167" xfId="11191"/>
    <cellStyle name="20% - Accent2 167 2" xfId="11192"/>
    <cellStyle name="20% - Accent2 168" xfId="11193"/>
    <cellStyle name="20% - Accent2 168 2" xfId="11194"/>
    <cellStyle name="20% - Accent2 169" xfId="11195"/>
    <cellStyle name="20% - Accent2 169 2" xfId="11196"/>
    <cellStyle name="20% - Accent2 17" xfId="11197"/>
    <cellStyle name="20% - Accent2 17 2" xfId="11198"/>
    <cellStyle name="20% - Accent2 17 2 2" xfId="11199"/>
    <cellStyle name="20% - Accent2 17 2 3" xfId="11200"/>
    <cellStyle name="20% - Accent2 17 2 4" xfId="11201"/>
    <cellStyle name="20% - Accent2 17 2 5" xfId="11202"/>
    <cellStyle name="20% - Accent2 17 3" xfId="11203"/>
    <cellStyle name="20% - Accent2 17 3 2" xfId="11204"/>
    <cellStyle name="20% - Accent2 17 3 2 2" xfId="11205"/>
    <cellStyle name="20% - Accent2 17 3 3" xfId="11206"/>
    <cellStyle name="20% - Accent2 17 4" xfId="11207"/>
    <cellStyle name="20% - Accent2 17 4 2" xfId="11208"/>
    <cellStyle name="20% - Accent2 17 4 2 2" xfId="11209"/>
    <cellStyle name="20% - Accent2 17 4 3" xfId="11210"/>
    <cellStyle name="20% - Accent2 17 5" xfId="11211"/>
    <cellStyle name="20% - Accent2 17 5 2" xfId="11212"/>
    <cellStyle name="20% - Accent2 17 5 2 2" xfId="11213"/>
    <cellStyle name="20% - Accent2 17 5 3" xfId="11214"/>
    <cellStyle name="20% - Accent2 17 6" xfId="11215"/>
    <cellStyle name="20% - Accent2 17 6 2" xfId="11216"/>
    <cellStyle name="20% - Accent2 17 6 2 2" xfId="11217"/>
    <cellStyle name="20% - Accent2 17 6 3" xfId="11218"/>
    <cellStyle name="20% - Accent2 17 7" xfId="11219"/>
    <cellStyle name="20% - Accent2 170" xfId="11220"/>
    <cellStyle name="20% - Accent2 170 2" xfId="11221"/>
    <cellStyle name="20% - Accent2 171" xfId="11222"/>
    <cellStyle name="20% - Accent2 171 2" xfId="11223"/>
    <cellStyle name="20% - Accent2 172" xfId="11224"/>
    <cellStyle name="20% - Accent2 172 2" xfId="11225"/>
    <cellStyle name="20% - Accent2 173" xfId="11226"/>
    <cellStyle name="20% - Accent2 173 2" xfId="11227"/>
    <cellStyle name="20% - Accent2 174" xfId="11228"/>
    <cellStyle name="20% - Accent2 174 2" xfId="11229"/>
    <cellStyle name="20% - Accent2 175" xfId="11230"/>
    <cellStyle name="20% - Accent2 176" xfId="11231"/>
    <cellStyle name="20% - Accent2 177" xfId="11232"/>
    <cellStyle name="20% - Accent2 178" xfId="11233"/>
    <cellStyle name="20% - Accent2 179" xfId="11234"/>
    <cellStyle name="20% - Accent2 18" xfId="11235"/>
    <cellStyle name="20% - Accent2 18 2" xfId="11236"/>
    <cellStyle name="20% - Accent2 18 2 2" xfId="11237"/>
    <cellStyle name="20% - Accent2 18 2 3" xfId="11238"/>
    <cellStyle name="20% - Accent2 18 2 4" xfId="11239"/>
    <cellStyle name="20% - Accent2 18 2 5" xfId="11240"/>
    <cellStyle name="20% - Accent2 18 3" xfId="11241"/>
    <cellStyle name="20% - Accent2 18 3 2" xfId="11242"/>
    <cellStyle name="20% - Accent2 18 3 2 2" xfId="11243"/>
    <cellStyle name="20% - Accent2 18 3 3" xfId="11244"/>
    <cellStyle name="20% - Accent2 18 4" xfId="11245"/>
    <cellStyle name="20% - Accent2 18 4 2" xfId="11246"/>
    <cellStyle name="20% - Accent2 18 4 2 2" xfId="11247"/>
    <cellStyle name="20% - Accent2 18 4 3" xfId="11248"/>
    <cellStyle name="20% - Accent2 18 5" xfId="11249"/>
    <cellStyle name="20% - Accent2 18 5 2" xfId="11250"/>
    <cellStyle name="20% - Accent2 18 5 2 2" xfId="11251"/>
    <cellStyle name="20% - Accent2 18 5 3" xfId="11252"/>
    <cellStyle name="20% - Accent2 18 6" xfId="11253"/>
    <cellStyle name="20% - Accent2 18 6 2" xfId="11254"/>
    <cellStyle name="20% - Accent2 18 6 2 2" xfId="11255"/>
    <cellStyle name="20% - Accent2 18 6 3" xfId="11256"/>
    <cellStyle name="20% - Accent2 18 7" xfId="11257"/>
    <cellStyle name="20% - Accent2 180" xfId="11258"/>
    <cellStyle name="20% - Accent2 181" xfId="11259"/>
    <cellStyle name="20% - Accent2 182" xfId="11260"/>
    <cellStyle name="20% - Accent2 183" xfId="11261"/>
    <cellStyle name="20% - Accent2 184" xfId="11262"/>
    <cellStyle name="20% - Accent2 185" xfId="11263"/>
    <cellStyle name="20% - Accent2 186" xfId="11264"/>
    <cellStyle name="20% - Accent2 187" xfId="11265"/>
    <cellStyle name="20% - Accent2 188" xfId="11266"/>
    <cellStyle name="20% - Accent2 189" xfId="11267"/>
    <cellStyle name="20% - Accent2 19" xfId="11268"/>
    <cellStyle name="20% - Accent2 19 2" xfId="11269"/>
    <cellStyle name="20% - Accent2 19 2 2" xfId="11270"/>
    <cellStyle name="20% - Accent2 19 2 3" xfId="11271"/>
    <cellStyle name="20% - Accent2 19 2 4" xfId="11272"/>
    <cellStyle name="20% - Accent2 19 2 5" xfId="11273"/>
    <cellStyle name="20% - Accent2 19 3" xfId="11274"/>
    <cellStyle name="20% - Accent2 19 3 2" xfId="11275"/>
    <cellStyle name="20% - Accent2 19 3 2 2" xfId="11276"/>
    <cellStyle name="20% - Accent2 19 3 3" xfId="11277"/>
    <cellStyle name="20% - Accent2 19 4" xfId="11278"/>
    <cellStyle name="20% - Accent2 19 4 2" xfId="11279"/>
    <cellStyle name="20% - Accent2 19 4 2 2" xfId="11280"/>
    <cellStyle name="20% - Accent2 19 4 3" xfId="11281"/>
    <cellStyle name="20% - Accent2 19 5" xfId="11282"/>
    <cellStyle name="20% - Accent2 19 5 2" xfId="11283"/>
    <cellStyle name="20% - Accent2 19 5 2 2" xfId="11284"/>
    <cellStyle name="20% - Accent2 19 5 3" xfId="11285"/>
    <cellStyle name="20% - Accent2 19 6" xfId="11286"/>
    <cellStyle name="20% - Accent2 19 6 2" xfId="11287"/>
    <cellStyle name="20% - Accent2 19 6 2 2" xfId="11288"/>
    <cellStyle name="20% - Accent2 19 6 3" xfId="11289"/>
    <cellStyle name="20% - Accent2 19 7" xfId="11290"/>
    <cellStyle name="20% - Accent2 190" xfId="11291"/>
    <cellStyle name="20% - Accent2 191" xfId="11292"/>
    <cellStyle name="20% - Accent2 192" xfId="11293"/>
    <cellStyle name="20% - Accent2 193" xfId="11294"/>
    <cellStyle name="20% - Accent2 194" xfId="11295"/>
    <cellStyle name="20% - Accent2 195" xfId="11296"/>
    <cellStyle name="20% - Accent2 196" xfId="11297"/>
    <cellStyle name="20% - Accent2 197" xfId="11298"/>
    <cellStyle name="20% - Accent2 198" xfId="11299"/>
    <cellStyle name="20% - Accent2 199" xfId="11300"/>
    <cellStyle name="20% - Accent2 2" xfId="11301"/>
    <cellStyle name="20% - Accent2 2 10" xfId="11302"/>
    <cellStyle name="20% - Accent2 2 10 2" xfId="11303"/>
    <cellStyle name="20% - Accent2 2 10 2 2" xfId="11304"/>
    <cellStyle name="20% - Accent2 2 10 3" xfId="11305"/>
    <cellStyle name="20% - Accent2 2 11" xfId="11306"/>
    <cellStyle name="20% - Accent2 2 11 2" xfId="11307"/>
    <cellStyle name="20% - Accent2 2 11 2 2" xfId="11308"/>
    <cellStyle name="20% - Accent2 2 11 3" xfId="11309"/>
    <cellStyle name="20% - Accent2 2 12" xfId="11310"/>
    <cellStyle name="20% - Accent2 2 12 2" xfId="11311"/>
    <cellStyle name="20% - Accent2 2 12 2 2" xfId="11312"/>
    <cellStyle name="20% - Accent2 2 12 3" xfId="11313"/>
    <cellStyle name="20% - Accent2 2 13" xfId="11314"/>
    <cellStyle name="20% - Accent2 2 13 2" xfId="11315"/>
    <cellStyle name="20% - Accent2 2 13 2 2" xfId="11316"/>
    <cellStyle name="20% - Accent2 2 13 3" xfId="11317"/>
    <cellStyle name="20% - Accent2 2 14" xfId="11318"/>
    <cellStyle name="20% - Accent2 2 14 2" xfId="11319"/>
    <cellStyle name="20% - Accent2 2 14 2 2" xfId="11320"/>
    <cellStyle name="20% - Accent2 2 14 3" xfId="11321"/>
    <cellStyle name="20% - Accent2 2 15" xfId="11322"/>
    <cellStyle name="20% - Accent2 2 15 2" xfId="11323"/>
    <cellStyle name="20% - Accent2 2 15 2 2" xfId="11324"/>
    <cellStyle name="20% - Accent2 2 15 3" xfId="11325"/>
    <cellStyle name="20% - Accent2 2 16" xfId="11326"/>
    <cellStyle name="20% - Accent2 2 17" xfId="11327"/>
    <cellStyle name="20% - Accent2 2 17 2" xfId="11328"/>
    <cellStyle name="20% - Accent2 2 17 2 2" xfId="11329"/>
    <cellStyle name="20% - Accent2 2 17 3" xfId="11330"/>
    <cellStyle name="20% - Accent2 2 18" xfId="11331"/>
    <cellStyle name="20% - Accent2 2 18 2" xfId="11332"/>
    <cellStyle name="20% - Accent2 2 18 2 2" xfId="11333"/>
    <cellStyle name="20% - Accent2 2 18 3" xfId="11334"/>
    <cellStyle name="20% - Accent2 2 19" xfId="11335"/>
    <cellStyle name="20% - Accent2 2 19 2" xfId="11336"/>
    <cellStyle name="20% - Accent2 2 19 2 2" xfId="11337"/>
    <cellStyle name="20% - Accent2 2 19 3" xfId="11338"/>
    <cellStyle name="20% - Accent2 2 2" xfId="11339"/>
    <cellStyle name="20% - Accent2 2 2 10" xfId="11340"/>
    <cellStyle name="20% - Accent2 2 2 11" xfId="11341"/>
    <cellStyle name="20% - Accent2 2 2 12" xfId="11342"/>
    <cellStyle name="20% - Accent2 2 2 2" xfId="11343"/>
    <cellStyle name="20% - Accent2 2 2 2 10" xfId="11344"/>
    <cellStyle name="20% - Accent2 2 2 2 2" xfId="11345"/>
    <cellStyle name="20% - Accent2 2 2 2 2 2" xfId="11346"/>
    <cellStyle name="20% - Accent2 2 2 2 2 2 2" xfId="11347"/>
    <cellStyle name="20% - Accent2 2 2 2 2 2 2 2" xfId="11348"/>
    <cellStyle name="20% - Accent2 2 2 2 2 2 2 2 2" xfId="11349"/>
    <cellStyle name="20% - Accent2 2 2 2 2 2 2 2 2 2" xfId="11350"/>
    <cellStyle name="20% - Accent2 2 2 2 2 2 2 2 2 2 2" xfId="11351"/>
    <cellStyle name="20% - Accent2 2 2 2 2 2 2 2 2 2 2 2" xfId="11352"/>
    <cellStyle name="20% - Accent2 2 2 2 2 2 2 2 2 2 3" xfId="11353"/>
    <cellStyle name="20% - Accent2 2 2 2 2 2 2 2 2 3" xfId="11354"/>
    <cellStyle name="20% - Accent2 2 2 2 2 2 2 2 2 3 2" xfId="11355"/>
    <cellStyle name="20% - Accent2 2 2 2 2 2 2 2 2 3 2 2" xfId="11356"/>
    <cellStyle name="20% - Accent2 2 2 2 2 2 2 2 2 3 3" xfId="11357"/>
    <cellStyle name="20% - Accent2 2 2 2 2 2 2 2 2 4" xfId="11358"/>
    <cellStyle name="20% - Accent2 2 2 2 2 2 2 2 3" xfId="11359"/>
    <cellStyle name="20% - Accent2 2 2 2 2 2 2 2 4" xfId="11360"/>
    <cellStyle name="20% - Accent2 2 2 2 2 2 2 2 4 2" xfId="11361"/>
    <cellStyle name="20% - Accent2 2 2 2 2 2 2 2 5" xfId="11362"/>
    <cellStyle name="20% - Accent2 2 2 2 2 2 2 2 6" xfId="11363"/>
    <cellStyle name="20% - Accent2 2 2 2 2 2 2 2 7" xfId="11364"/>
    <cellStyle name="20% - Accent2 2 2 2 2 2 2 3" xfId="11365"/>
    <cellStyle name="20% - Accent2 2 2 2 2 2 2 3 2" xfId="11366"/>
    <cellStyle name="20% - Accent2 2 2 2 2 2 2 3 2 2" xfId="11367"/>
    <cellStyle name="20% - Accent2 2 2 2 2 2 2 3 3" xfId="11368"/>
    <cellStyle name="20% - Accent2 2 2 2 2 2 2 4" xfId="11369"/>
    <cellStyle name="20% - Accent2 2 2 2 2 2 2 5" xfId="11370"/>
    <cellStyle name="20% - Accent2 2 2 2 2 2 2 6" xfId="11371"/>
    <cellStyle name="20% - Accent2 2 2 2 2 2 2 7" xfId="11372"/>
    <cellStyle name="20% - Accent2 2 2 2 2 2 3" xfId="11373"/>
    <cellStyle name="20% - Accent2 2 2 2 2 2 4" xfId="11374"/>
    <cellStyle name="20% - Accent2 2 2 2 2 2 4 2" xfId="11375"/>
    <cellStyle name="20% - Accent2 2 2 2 2 2 5" xfId="11376"/>
    <cellStyle name="20% - Accent2 2 2 2 2 2 6" xfId="11377"/>
    <cellStyle name="20% - Accent2 2 2 2 2 2 7" xfId="11378"/>
    <cellStyle name="20% - Accent2 2 2 2 2 3" xfId="11379"/>
    <cellStyle name="20% - Accent2 2 2 2 2 3 2" xfId="11380"/>
    <cellStyle name="20% - Accent2 2 2 2 2 3 2 2" xfId="11381"/>
    <cellStyle name="20% - Accent2 2 2 2 2 3 3" xfId="11382"/>
    <cellStyle name="20% - Accent2 2 2 2 2 4" xfId="11383"/>
    <cellStyle name="20% - Accent2 2 2 2 2 4 2" xfId="11384"/>
    <cellStyle name="20% - Accent2 2 2 2 2 4 2 2" xfId="11385"/>
    <cellStyle name="20% - Accent2 2 2 2 2 4 3" xfId="11386"/>
    <cellStyle name="20% - Accent2 2 2 2 2 5" xfId="11387"/>
    <cellStyle name="20% - Accent2 2 2 2 2 5 2" xfId="11388"/>
    <cellStyle name="20% - Accent2 2 2 2 2 5 2 2" xfId="11389"/>
    <cellStyle name="20% - Accent2 2 2 2 2 5 3" xfId="11390"/>
    <cellStyle name="20% - Accent2 2 2 2 2 6" xfId="11391"/>
    <cellStyle name="20% - Accent2 2 2 2 2 7" xfId="11392"/>
    <cellStyle name="20% - Accent2 2 2 2 2 8" xfId="11393"/>
    <cellStyle name="20% - Accent2 2 2 2 2 9" xfId="11394"/>
    <cellStyle name="20% - Accent2 2 2 2 3" xfId="11395"/>
    <cellStyle name="20% - Accent2 2 2 2 4" xfId="11396"/>
    <cellStyle name="20% - Accent2 2 2 2 5" xfId="11397"/>
    <cellStyle name="20% - Accent2 2 2 2 6" xfId="11398"/>
    <cellStyle name="20% - Accent2 2 2 2 6 2" xfId="11399"/>
    <cellStyle name="20% - Accent2 2 2 2 7" xfId="11400"/>
    <cellStyle name="20% - Accent2 2 2 2 8" xfId="11401"/>
    <cellStyle name="20% - Accent2 2 2 2 9" xfId="11402"/>
    <cellStyle name="20% - Accent2 2 2 3" xfId="11403"/>
    <cellStyle name="20% - Accent2 2 2 3 2" xfId="11404"/>
    <cellStyle name="20% - Accent2 2 2 3 2 2" xfId="11405"/>
    <cellStyle name="20% - Accent2 2 2 3 3" xfId="11406"/>
    <cellStyle name="20% - Accent2 2 2 3 4" xfId="11407"/>
    <cellStyle name="20% - Accent2 2 2 4" xfId="11408"/>
    <cellStyle name="20% - Accent2 2 2 4 2" xfId="11409"/>
    <cellStyle name="20% - Accent2 2 2 4 2 2" xfId="11410"/>
    <cellStyle name="20% - Accent2 2 2 4 3" xfId="11411"/>
    <cellStyle name="20% - Accent2 2 2 5" xfId="11412"/>
    <cellStyle name="20% - Accent2 2 2 5 2" xfId="11413"/>
    <cellStyle name="20% - Accent2 2 2 5 2 2" xfId="11414"/>
    <cellStyle name="20% - Accent2 2 2 5 3" xfId="11415"/>
    <cellStyle name="20% - Accent2 2 2 6" xfId="11416"/>
    <cellStyle name="20% - Accent2 2 2 6 2" xfId="11417"/>
    <cellStyle name="20% - Accent2 2 2 6 2 2" xfId="11418"/>
    <cellStyle name="20% - Accent2 2 2 6 3" xfId="11419"/>
    <cellStyle name="20% - Accent2 2 2 7" xfId="11420"/>
    <cellStyle name="20% - Accent2 2 2 8" xfId="11421"/>
    <cellStyle name="20% - Accent2 2 2 9" xfId="11422"/>
    <cellStyle name="20% - Accent2 2 20" xfId="11423"/>
    <cellStyle name="20% - Accent2 2 21" xfId="11424"/>
    <cellStyle name="20% - Accent2 2 22" xfId="11425"/>
    <cellStyle name="20% - Accent2 2 23" xfId="11426"/>
    <cellStyle name="20% - Accent2 2 24" xfId="11427"/>
    <cellStyle name="20% - Accent2 2 25" xfId="11428"/>
    <cellStyle name="20% - Accent2 2 26" xfId="11429"/>
    <cellStyle name="20% - Accent2 2 27" xfId="11430"/>
    <cellStyle name="20% - Accent2 2 28" xfId="11431"/>
    <cellStyle name="20% - Accent2 2 29" xfId="11432"/>
    <cellStyle name="20% - Accent2 2 3" xfId="11433"/>
    <cellStyle name="20% - Accent2 2 3 2" xfId="11434"/>
    <cellStyle name="20% - Accent2 2 3 3" xfId="11435"/>
    <cellStyle name="20% - Accent2 2 3 3 2" xfId="11436"/>
    <cellStyle name="20% - Accent2 2 3 4" xfId="11437"/>
    <cellStyle name="20% - Accent2 2 30" xfId="11438"/>
    <cellStyle name="20% - Accent2 2 31" xfId="11439"/>
    <cellStyle name="20% - Accent2 2 32" xfId="11440"/>
    <cellStyle name="20% - Accent2 2 4" xfId="11441"/>
    <cellStyle name="20% - Accent2 2 4 2" xfId="11442"/>
    <cellStyle name="20% - Accent2 2 4 3" xfId="11443"/>
    <cellStyle name="20% - Accent2 2 4 3 2" xfId="11444"/>
    <cellStyle name="20% - Accent2 2 4 4" xfId="11445"/>
    <cellStyle name="20% - Accent2 2 5" xfId="11446"/>
    <cellStyle name="20% - Accent2 2 5 2" xfId="11447"/>
    <cellStyle name="20% - Accent2 2 5 3" xfId="11448"/>
    <cellStyle name="20% - Accent2 2 5 3 2" xfId="11449"/>
    <cellStyle name="20% - Accent2 2 5 4" xfId="11450"/>
    <cellStyle name="20% - Accent2 2 6" xfId="11451"/>
    <cellStyle name="20% - Accent2 2 6 2" xfId="11452"/>
    <cellStyle name="20% - Accent2 2 6 2 2" xfId="11453"/>
    <cellStyle name="20% - Accent2 2 6 3" xfId="11454"/>
    <cellStyle name="20% - Accent2 2 7" xfId="11455"/>
    <cellStyle name="20% - Accent2 2 7 2" xfId="11456"/>
    <cellStyle name="20% - Accent2 2 7 2 2" xfId="11457"/>
    <cellStyle name="20% - Accent2 2 7 3" xfId="11458"/>
    <cellStyle name="20% - Accent2 2 8" xfId="11459"/>
    <cellStyle name="20% - Accent2 2 8 2" xfId="11460"/>
    <cellStyle name="20% - Accent2 2 8 2 2" xfId="11461"/>
    <cellStyle name="20% - Accent2 2 8 3" xfId="11462"/>
    <cellStyle name="20% - Accent2 2 9" xfId="11463"/>
    <cellStyle name="20% - Accent2 2 9 2" xfId="11464"/>
    <cellStyle name="20% - Accent2 2 9 2 2" xfId="11465"/>
    <cellStyle name="20% - Accent2 2 9 3" xfId="11466"/>
    <cellStyle name="20% - Accent2 20" xfId="11467"/>
    <cellStyle name="20% - Accent2 20 2" xfId="11468"/>
    <cellStyle name="20% - Accent2 20 2 2" xfId="11469"/>
    <cellStyle name="20% - Accent2 20 2 3" xfId="11470"/>
    <cellStyle name="20% - Accent2 20 2 4" xfId="11471"/>
    <cellStyle name="20% - Accent2 20 2 5" xfId="11472"/>
    <cellStyle name="20% - Accent2 20 3" xfId="11473"/>
    <cellStyle name="20% - Accent2 20 3 2" xfId="11474"/>
    <cellStyle name="20% - Accent2 20 3 2 2" xfId="11475"/>
    <cellStyle name="20% - Accent2 20 3 3" xfId="11476"/>
    <cellStyle name="20% - Accent2 20 4" xfId="11477"/>
    <cellStyle name="20% - Accent2 20 4 2" xfId="11478"/>
    <cellStyle name="20% - Accent2 20 4 2 2" xfId="11479"/>
    <cellStyle name="20% - Accent2 20 4 3" xfId="11480"/>
    <cellStyle name="20% - Accent2 20 5" xfId="11481"/>
    <cellStyle name="20% - Accent2 20 5 2" xfId="11482"/>
    <cellStyle name="20% - Accent2 20 5 2 2" xfId="11483"/>
    <cellStyle name="20% - Accent2 20 5 3" xfId="11484"/>
    <cellStyle name="20% - Accent2 20 6" xfId="11485"/>
    <cellStyle name="20% - Accent2 20 6 2" xfId="11486"/>
    <cellStyle name="20% - Accent2 20 6 2 2" xfId="11487"/>
    <cellStyle name="20% - Accent2 20 6 3" xfId="11488"/>
    <cellStyle name="20% - Accent2 20 7" xfId="11489"/>
    <cellStyle name="20% - Accent2 200" xfId="11490"/>
    <cellStyle name="20% - Accent2 201" xfId="11491"/>
    <cellStyle name="20% - Accent2 202" xfId="11492"/>
    <cellStyle name="20% - Accent2 203" xfId="11493"/>
    <cellStyle name="20% - Accent2 204" xfId="11494"/>
    <cellStyle name="20% - Accent2 205" xfId="11495"/>
    <cellStyle name="20% - Accent2 206" xfId="11496"/>
    <cellStyle name="20% - Accent2 207" xfId="11497"/>
    <cellStyle name="20% - Accent2 208" xfId="11498"/>
    <cellStyle name="20% - Accent2 209" xfId="11499"/>
    <cellStyle name="20% - Accent2 21" xfId="11500"/>
    <cellStyle name="20% - Accent2 21 2" xfId="11501"/>
    <cellStyle name="20% - Accent2 21 2 2" xfId="11502"/>
    <cellStyle name="20% - Accent2 21 2 3" xfId="11503"/>
    <cellStyle name="20% - Accent2 21 2 4" xfId="11504"/>
    <cellStyle name="20% - Accent2 21 2 5" xfId="11505"/>
    <cellStyle name="20% - Accent2 21 3" xfId="11506"/>
    <cellStyle name="20% - Accent2 21 3 2" xfId="11507"/>
    <cellStyle name="20% - Accent2 21 3 2 2" xfId="11508"/>
    <cellStyle name="20% - Accent2 21 3 3" xfId="11509"/>
    <cellStyle name="20% - Accent2 21 4" xfId="11510"/>
    <cellStyle name="20% - Accent2 21 4 2" xfId="11511"/>
    <cellStyle name="20% - Accent2 21 4 2 2" xfId="11512"/>
    <cellStyle name="20% - Accent2 21 4 3" xfId="11513"/>
    <cellStyle name="20% - Accent2 21 5" xfId="11514"/>
    <cellStyle name="20% - Accent2 21 5 2" xfId="11515"/>
    <cellStyle name="20% - Accent2 21 5 2 2" xfId="11516"/>
    <cellStyle name="20% - Accent2 21 5 3" xfId="11517"/>
    <cellStyle name="20% - Accent2 21 6" xfId="11518"/>
    <cellStyle name="20% - Accent2 21 6 2" xfId="11519"/>
    <cellStyle name="20% - Accent2 21 6 2 2" xfId="11520"/>
    <cellStyle name="20% - Accent2 21 6 3" xfId="11521"/>
    <cellStyle name="20% - Accent2 21 7" xfId="11522"/>
    <cellStyle name="20% - Accent2 210" xfId="11523"/>
    <cellStyle name="20% - Accent2 211" xfId="11524"/>
    <cellStyle name="20% - Accent2 212" xfId="11525"/>
    <cellStyle name="20% - Accent2 213" xfId="11526"/>
    <cellStyle name="20% - Accent2 214" xfId="11527"/>
    <cellStyle name="20% - Accent2 215" xfId="11528"/>
    <cellStyle name="20% - Accent2 216" xfId="11529"/>
    <cellStyle name="20% - Accent2 217" xfId="11530"/>
    <cellStyle name="20% - Accent2 218" xfId="11531"/>
    <cellStyle name="20% - Accent2 219" xfId="11532"/>
    <cellStyle name="20% - Accent2 22" xfId="11533"/>
    <cellStyle name="20% - Accent2 22 2" xfId="11534"/>
    <cellStyle name="20% - Accent2 22 2 2" xfId="11535"/>
    <cellStyle name="20% - Accent2 22 2 3" xfId="11536"/>
    <cellStyle name="20% - Accent2 22 2 4" xfId="11537"/>
    <cellStyle name="20% - Accent2 22 2 5" xfId="11538"/>
    <cellStyle name="20% - Accent2 22 3" xfId="11539"/>
    <cellStyle name="20% - Accent2 22 3 2" xfId="11540"/>
    <cellStyle name="20% - Accent2 22 3 2 2" xfId="11541"/>
    <cellStyle name="20% - Accent2 22 3 3" xfId="11542"/>
    <cellStyle name="20% - Accent2 22 4" xfId="11543"/>
    <cellStyle name="20% - Accent2 22 4 2" xfId="11544"/>
    <cellStyle name="20% - Accent2 22 4 2 2" xfId="11545"/>
    <cellStyle name="20% - Accent2 22 4 3" xfId="11546"/>
    <cellStyle name="20% - Accent2 22 5" xfId="11547"/>
    <cellStyle name="20% - Accent2 22 5 2" xfId="11548"/>
    <cellStyle name="20% - Accent2 22 5 2 2" xfId="11549"/>
    <cellStyle name="20% - Accent2 22 5 3" xfId="11550"/>
    <cellStyle name="20% - Accent2 22 6" xfId="11551"/>
    <cellStyle name="20% - Accent2 22 6 2" xfId="11552"/>
    <cellStyle name="20% - Accent2 22 6 2 2" xfId="11553"/>
    <cellStyle name="20% - Accent2 22 6 3" xfId="11554"/>
    <cellStyle name="20% - Accent2 22 7" xfId="11555"/>
    <cellStyle name="20% - Accent2 220" xfId="11556"/>
    <cellStyle name="20% - Accent2 221" xfId="11557"/>
    <cellStyle name="20% - Accent2 222" xfId="11558"/>
    <cellStyle name="20% - Accent2 223" xfId="11559"/>
    <cellStyle name="20% - Accent2 224" xfId="11560"/>
    <cellStyle name="20% - Accent2 225" xfId="11561"/>
    <cellStyle name="20% - Accent2 226" xfId="11562"/>
    <cellStyle name="20% - Accent2 227" xfId="11563"/>
    <cellStyle name="20% - Accent2 228" xfId="11564"/>
    <cellStyle name="20% - Accent2 229" xfId="11565"/>
    <cellStyle name="20% - Accent2 23" xfId="11566"/>
    <cellStyle name="20% - Accent2 23 2" xfId="11567"/>
    <cellStyle name="20% - Accent2 23 2 2" xfId="11568"/>
    <cellStyle name="20% - Accent2 23 2 3" xfId="11569"/>
    <cellStyle name="20% - Accent2 23 2 4" xfId="11570"/>
    <cellStyle name="20% - Accent2 23 2 5" xfId="11571"/>
    <cellStyle name="20% - Accent2 23 3" xfId="11572"/>
    <cellStyle name="20% - Accent2 23 3 2" xfId="11573"/>
    <cellStyle name="20% - Accent2 23 3 2 2" xfId="11574"/>
    <cellStyle name="20% - Accent2 23 3 3" xfId="11575"/>
    <cellStyle name="20% - Accent2 23 4" xfId="11576"/>
    <cellStyle name="20% - Accent2 23 4 2" xfId="11577"/>
    <cellStyle name="20% - Accent2 23 4 2 2" xfId="11578"/>
    <cellStyle name="20% - Accent2 23 4 3" xfId="11579"/>
    <cellStyle name="20% - Accent2 23 5" xfId="11580"/>
    <cellStyle name="20% - Accent2 23 5 2" xfId="11581"/>
    <cellStyle name="20% - Accent2 23 5 2 2" xfId="11582"/>
    <cellStyle name="20% - Accent2 23 5 3" xfId="11583"/>
    <cellStyle name="20% - Accent2 23 6" xfId="11584"/>
    <cellStyle name="20% - Accent2 23 6 2" xfId="11585"/>
    <cellStyle name="20% - Accent2 23 6 2 2" xfId="11586"/>
    <cellStyle name="20% - Accent2 23 6 3" xfId="11587"/>
    <cellStyle name="20% - Accent2 23 7" xfId="11588"/>
    <cellStyle name="20% - Accent2 230" xfId="11589"/>
    <cellStyle name="20% - Accent2 231" xfId="11590"/>
    <cellStyle name="20% - Accent2 232" xfId="11591"/>
    <cellStyle name="20% - Accent2 233" xfId="11592"/>
    <cellStyle name="20% - Accent2 234" xfId="11593"/>
    <cellStyle name="20% - Accent2 235" xfId="11594"/>
    <cellStyle name="20% - Accent2 236" xfId="11595"/>
    <cellStyle name="20% - Accent2 237" xfId="11596"/>
    <cellStyle name="20% - Accent2 24" xfId="11597"/>
    <cellStyle name="20% - Accent2 24 2" xfId="11598"/>
    <cellStyle name="20% - Accent2 24 2 2" xfId="11599"/>
    <cellStyle name="20% - Accent2 24 2 3" xfId="11600"/>
    <cellStyle name="20% - Accent2 24 2 4" xfId="11601"/>
    <cellStyle name="20% - Accent2 24 2 5" xfId="11602"/>
    <cellStyle name="20% - Accent2 24 3" xfId="11603"/>
    <cellStyle name="20% - Accent2 24 3 2" xfId="11604"/>
    <cellStyle name="20% - Accent2 24 3 2 2" xfId="11605"/>
    <cellStyle name="20% - Accent2 24 3 3" xfId="11606"/>
    <cellStyle name="20% - Accent2 24 4" xfId="11607"/>
    <cellStyle name="20% - Accent2 24 4 2" xfId="11608"/>
    <cellStyle name="20% - Accent2 24 4 2 2" xfId="11609"/>
    <cellStyle name="20% - Accent2 24 4 3" xfId="11610"/>
    <cellStyle name="20% - Accent2 24 5" xfId="11611"/>
    <cellStyle name="20% - Accent2 24 5 2" xfId="11612"/>
    <cellStyle name="20% - Accent2 24 5 2 2" xfId="11613"/>
    <cellStyle name="20% - Accent2 24 5 3" xfId="11614"/>
    <cellStyle name="20% - Accent2 24 6" xfId="11615"/>
    <cellStyle name="20% - Accent2 24 6 2" xfId="11616"/>
    <cellStyle name="20% - Accent2 24 6 2 2" xfId="11617"/>
    <cellStyle name="20% - Accent2 24 6 3" xfId="11618"/>
    <cellStyle name="20% - Accent2 24 7" xfId="11619"/>
    <cellStyle name="20% - Accent2 25" xfId="11620"/>
    <cellStyle name="20% - Accent2 25 2" xfId="11621"/>
    <cellStyle name="20% - Accent2 25 2 2" xfId="11622"/>
    <cellStyle name="20% - Accent2 25 2 3" xfId="11623"/>
    <cellStyle name="20% - Accent2 25 2 4" xfId="11624"/>
    <cellStyle name="20% - Accent2 25 2 5" xfId="11625"/>
    <cellStyle name="20% - Accent2 25 3" xfId="11626"/>
    <cellStyle name="20% - Accent2 25 3 2" xfId="11627"/>
    <cellStyle name="20% - Accent2 25 3 2 2" xfId="11628"/>
    <cellStyle name="20% - Accent2 25 3 3" xfId="11629"/>
    <cellStyle name="20% - Accent2 25 4" xfId="11630"/>
    <cellStyle name="20% - Accent2 25 4 2" xfId="11631"/>
    <cellStyle name="20% - Accent2 25 4 2 2" xfId="11632"/>
    <cellStyle name="20% - Accent2 25 4 3" xfId="11633"/>
    <cellStyle name="20% - Accent2 25 5" xfId="11634"/>
    <cellStyle name="20% - Accent2 25 5 2" xfId="11635"/>
    <cellStyle name="20% - Accent2 25 5 2 2" xfId="11636"/>
    <cellStyle name="20% - Accent2 25 5 3" xfId="11637"/>
    <cellStyle name="20% - Accent2 25 6" xfId="11638"/>
    <cellStyle name="20% - Accent2 25 6 2" xfId="11639"/>
    <cellStyle name="20% - Accent2 25 6 2 2" xfId="11640"/>
    <cellStyle name="20% - Accent2 25 6 3" xfId="11641"/>
    <cellStyle name="20% - Accent2 25 7" xfId="11642"/>
    <cellStyle name="20% - Accent2 26" xfId="11643"/>
    <cellStyle name="20% - Accent2 26 2" xfId="11644"/>
    <cellStyle name="20% - Accent2 26 2 2" xfId="11645"/>
    <cellStyle name="20% - Accent2 26 2 3" xfId="11646"/>
    <cellStyle name="20% - Accent2 26 2 4" xfId="11647"/>
    <cellStyle name="20% - Accent2 26 2 5" xfId="11648"/>
    <cellStyle name="20% - Accent2 26 3" xfId="11649"/>
    <cellStyle name="20% - Accent2 26 3 2" xfId="11650"/>
    <cellStyle name="20% - Accent2 26 3 2 2" xfId="11651"/>
    <cellStyle name="20% - Accent2 26 3 3" xfId="11652"/>
    <cellStyle name="20% - Accent2 26 4" xfId="11653"/>
    <cellStyle name="20% - Accent2 26 4 2" xfId="11654"/>
    <cellStyle name="20% - Accent2 26 4 2 2" xfId="11655"/>
    <cellStyle name="20% - Accent2 26 4 3" xfId="11656"/>
    <cellStyle name="20% - Accent2 26 5" xfId="11657"/>
    <cellStyle name="20% - Accent2 26 5 2" xfId="11658"/>
    <cellStyle name="20% - Accent2 26 5 2 2" xfId="11659"/>
    <cellStyle name="20% - Accent2 26 5 3" xfId="11660"/>
    <cellStyle name="20% - Accent2 26 6" xfId="11661"/>
    <cellStyle name="20% - Accent2 26 6 2" xfId="11662"/>
    <cellStyle name="20% - Accent2 26 6 2 2" xfId="11663"/>
    <cellStyle name="20% - Accent2 26 6 3" xfId="11664"/>
    <cellStyle name="20% - Accent2 26 7" xfId="11665"/>
    <cellStyle name="20% - Accent2 27" xfId="11666"/>
    <cellStyle name="20% - Accent2 27 2" xfId="11667"/>
    <cellStyle name="20% - Accent2 27 2 2" xfId="11668"/>
    <cellStyle name="20% - Accent2 27 2 3" xfId="11669"/>
    <cellStyle name="20% - Accent2 27 2 4" xfId="11670"/>
    <cellStyle name="20% - Accent2 27 2 5" xfId="11671"/>
    <cellStyle name="20% - Accent2 27 3" xfId="11672"/>
    <cellStyle name="20% - Accent2 27 3 2" xfId="11673"/>
    <cellStyle name="20% - Accent2 27 3 2 2" xfId="11674"/>
    <cellStyle name="20% - Accent2 27 3 3" xfId="11675"/>
    <cellStyle name="20% - Accent2 27 4" xfId="11676"/>
    <cellStyle name="20% - Accent2 27 4 2" xfId="11677"/>
    <cellStyle name="20% - Accent2 27 4 2 2" xfId="11678"/>
    <cellStyle name="20% - Accent2 27 4 3" xfId="11679"/>
    <cellStyle name="20% - Accent2 27 5" xfId="11680"/>
    <cellStyle name="20% - Accent2 27 5 2" xfId="11681"/>
    <cellStyle name="20% - Accent2 27 5 2 2" xfId="11682"/>
    <cellStyle name="20% - Accent2 27 5 3" xfId="11683"/>
    <cellStyle name="20% - Accent2 27 6" xfId="11684"/>
    <cellStyle name="20% - Accent2 27 6 2" xfId="11685"/>
    <cellStyle name="20% - Accent2 27 6 2 2" xfId="11686"/>
    <cellStyle name="20% - Accent2 27 6 3" xfId="11687"/>
    <cellStyle name="20% - Accent2 27 7" xfId="11688"/>
    <cellStyle name="20% - Accent2 28" xfId="11689"/>
    <cellStyle name="20% - Accent2 28 2" xfId="11690"/>
    <cellStyle name="20% - Accent2 28 2 2" xfId="11691"/>
    <cellStyle name="20% - Accent2 28 2 3" xfId="11692"/>
    <cellStyle name="20% - Accent2 28 2 4" xfId="11693"/>
    <cellStyle name="20% - Accent2 28 2 5" xfId="11694"/>
    <cellStyle name="20% - Accent2 28 3" xfId="11695"/>
    <cellStyle name="20% - Accent2 28 3 2" xfId="11696"/>
    <cellStyle name="20% - Accent2 28 3 2 2" xfId="11697"/>
    <cellStyle name="20% - Accent2 28 3 3" xfId="11698"/>
    <cellStyle name="20% - Accent2 28 4" xfId="11699"/>
    <cellStyle name="20% - Accent2 28 4 2" xfId="11700"/>
    <cellStyle name="20% - Accent2 28 4 2 2" xfId="11701"/>
    <cellStyle name="20% - Accent2 28 4 3" xfId="11702"/>
    <cellStyle name="20% - Accent2 28 5" xfId="11703"/>
    <cellStyle name="20% - Accent2 28 5 2" xfId="11704"/>
    <cellStyle name="20% - Accent2 28 5 2 2" xfId="11705"/>
    <cellStyle name="20% - Accent2 28 5 3" xfId="11706"/>
    <cellStyle name="20% - Accent2 28 6" xfId="11707"/>
    <cellStyle name="20% - Accent2 28 6 2" xfId="11708"/>
    <cellStyle name="20% - Accent2 28 6 2 2" xfId="11709"/>
    <cellStyle name="20% - Accent2 28 6 3" xfId="11710"/>
    <cellStyle name="20% - Accent2 28 7" xfId="11711"/>
    <cellStyle name="20% - Accent2 29" xfId="11712"/>
    <cellStyle name="20% - Accent2 29 2" xfId="11713"/>
    <cellStyle name="20% - Accent2 29 2 2" xfId="11714"/>
    <cellStyle name="20% - Accent2 29 2 3" xfId="11715"/>
    <cellStyle name="20% - Accent2 29 2 4" xfId="11716"/>
    <cellStyle name="20% - Accent2 29 2 5" xfId="11717"/>
    <cellStyle name="20% - Accent2 29 3" xfId="11718"/>
    <cellStyle name="20% - Accent2 29 3 2" xfId="11719"/>
    <cellStyle name="20% - Accent2 29 3 2 2" xfId="11720"/>
    <cellStyle name="20% - Accent2 29 3 3" xfId="11721"/>
    <cellStyle name="20% - Accent2 29 4" xfId="11722"/>
    <cellStyle name="20% - Accent2 29 4 2" xfId="11723"/>
    <cellStyle name="20% - Accent2 29 4 2 2" xfId="11724"/>
    <cellStyle name="20% - Accent2 29 4 3" xfId="11725"/>
    <cellStyle name="20% - Accent2 29 5" xfId="11726"/>
    <cellStyle name="20% - Accent2 29 5 2" xfId="11727"/>
    <cellStyle name="20% - Accent2 29 5 2 2" xfId="11728"/>
    <cellStyle name="20% - Accent2 29 5 3" xfId="11729"/>
    <cellStyle name="20% - Accent2 29 6" xfId="11730"/>
    <cellStyle name="20% - Accent2 29 6 2" xfId="11731"/>
    <cellStyle name="20% - Accent2 29 6 2 2" xfId="11732"/>
    <cellStyle name="20% - Accent2 29 6 3" xfId="11733"/>
    <cellStyle name="20% - Accent2 29 7" xfId="11734"/>
    <cellStyle name="20% - Accent2 3" xfId="11735"/>
    <cellStyle name="20% - Accent2 3 10" xfId="11736"/>
    <cellStyle name="20% - Accent2 3 10 2" xfId="11737"/>
    <cellStyle name="20% - Accent2 3 10 2 2" xfId="11738"/>
    <cellStyle name="20% - Accent2 3 10 3" xfId="11739"/>
    <cellStyle name="20% - Accent2 3 11" xfId="11740"/>
    <cellStyle name="20% - Accent2 3 11 2" xfId="11741"/>
    <cellStyle name="20% - Accent2 3 11 2 2" xfId="11742"/>
    <cellStyle name="20% - Accent2 3 11 3" xfId="11743"/>
    <cellStyle name="20% - Accent2 3 12" xfId="11744"/>
    <cellStyle name="20% - Accent2 3 12 2" xfId="11745"/>
    <cellStyle name="20% - Accent2 3 12 2 2" xfId="11746"/>
    <cellStyle name="20% - Accent2 3 12 3" xfId="11747"/>
    <cellStyle name="20% - Accent2 3 13" xfId="11748"/>
    <cellStyle name="20% - Accent2 3 13 2" xfId="11749"/>
    <cellStyle name="20% - Accent2 3 13 2 2" xfId="11750"/>
    <cellStyle name="20% - Accent2 3 13 3" xfId="11751"/>
    <cellStyle name="20% - Accent2 3 14" xfId="11752"/>
    <cellStyle name="20% - Accent2 3 14 2" xfId="11753"/>
    <cellStyle name="20% - Accent2 3 14 2 2" xfId="11754"/>
    <cellStyle name="20% - Accent2 3 14 3" xfId="11755"/>
    <cellStyle name="20% - Accent2 3 15" xfId="11756"/>
    <cellStyle name="20% - Accent2 3 15 2" xfId="11757"/>
    <cellStyle name="20% - Accent2 3 15 2 2" xfId="11758"/>
    <cellStyle name="20% - Accent2 3 15 3" xfId="11759"/>
    <cellStyle name="20% - Accent2 3 16" xfId="11760"/>
    <cellStyle name="20% - Accent2 3 16 2" xfId="11761"/>
    <cellStyle name="20% - Accent2 3 16 2 2" xfId="11762"/>
    <cellStyle name="20% - Accent2 3 16 3" xfId="11763"/>
    <cellStyle name="20% - Accent2 3 17" xfId="11764"/>
    <cellStyle name="20% - Accent2 3 17 2" xfId="11765"/>
    <cellStyle name="20% - Accent2 3 17 2 2" xfId="11766"/>
    <cellStyle name="20% - Accent2 3 17 3" xfId="11767"/>
    <cellStyle name="20% - Accent2 3 18" xfId="11768"/>
    <cellStyle name="20% - Accent2 3 18 2" xfId="11769"/>
    <cellStyle name="20% - Accent2 3 18 2 2" xfId="11770"/>
    <cellStyle name="20% - Accent2 3 18 3" xfId="11771"/>
    <cellStyle name="20% - Accent2 3 19" xfId="11772"/>
    <cellStyle name="20% - Accent2 3 2" xfId="11773"/>
    <cellStyle name="20% - Accent2 3 2 2" xfId="11774"/>
    <cellStyle name="20% - Accent2 3 2 2 2" xfId="11775"/>
    <cellStyle name="20% - Accent2 3 2 2 3" xfId="11776"/>
    <cellStyle name="20% - Accent2 3 2 2 4" xfId="11777"/>
    <cellStyle name="20% - Accent2 3 2 3" xfId="11778"/>
    <cellStyle name="20% - Accent2 3 2 4" xfId="11779"/>
    <cellStyle name="20% - Accent2 3 2 5" xfId="11780"/>
    <cellStyle name="20% - Accent2 3 20" xfId="11781"/>
    <cellStyle name="20% - Accent2 3 21" xfId="11782"/>
    <cellStyle name="20% - Accent2 3 22" xfId="11783"/>
    <cellStyle name="20% - Accent2 3 23" xfId="11784"/>
    <cellStyle name="20% - Accent2 3 24" xfId="11785"/>
    <cellStyle name="20% - Accent2 3 25" xfId="11786"/>
    <cellStyle name="20% - Accent2 3 26" xfId="11787"/>
    <cellStyle name="20% - Accent2 3 27" xfId="11788"/>
    <cellStyle name="20% - Accent2 3 28" xfId="11789"/>
    <cellStyle name="20% - Accent2 3 29" xfId="11790"/>
    <cellStyle name="20% - Accent2 3 3" xfId="11791"/>
    <cellStyle name="20% - Accent2 3 3 2" xfId="11792"/>
    <cellStyle name="20% - Accent2 3 3 2 2" xfId="11793"/>
    <cellStyle name="20% - Accent2 3 3 2 3" xfId="11794"/>
    <cellStyle name="20% - Accent2 3 3 2 4" xfId="11795"/>
    <cellStyle name="20% - Accent2 3 3 3" xfId="11796"/>
    <cellStyle name="20% - Accent2 3 3 4" xfId="11797"/>
    <cellStyle name="20% - Accent2 3 4" xfId="11798"/>
    <cellStyle name="20% - Accent2 3 4 2" xfId="11799"/>
    <cellStyle name="20% - Accent2 3 4 2 2" xfId="11800"/>
    <cellStyle name="20% - Accent2 3 4 2 3" xfId="11801"/>
    <cellStyle name="20% - Accent2 3 4 2 4" xfId="11802"/>
    <cellStyle name="20% - Accent2 3 4 3" xfId="11803"/>
    <cellStyle name="20% - Accent2 3 5" xfId="11804"/>
    <cellStyle name="20% - Accent2 3 5 2" xfId="11805"/>
    <cellStyle name="20% - Accent2 3 5 2 2" xfId="11806"/>
    <cellStyle name="20% - Accent2 3 5 3" xfId="11807"/>
    <cellStyle name="20% - Accent2 3 6" xfId="11808"/>
    <cellStyle name="20% - Accent2 3 6 2" xfId="11809"/>
    <cellStyle name="20% - Accent2 3 6 2 2" xfId="11810"/>
    <cellStyle name="20% - Accent2 3 6 3" xfId="11811"/>
    <cellStyle name="20% - Accent2 3 7" xfId="11812"/>
    <cellStyle name="20% - Accent2 3 7 2" xfId="11813"/>
    <cellStyle name="20% - Accent2 3 7 2 2" xfId="11814"/>
    <cellStyle name="20% - Accent2 3 7 3" xfId="11815"/>
    <cellStyle name="20% - Accent2 3 8" xfId="11816"/>
    <cellStyle name="20% - Accent2 3 8 2" xfId="11817"/>
    <cellStyle name="20% - Accent2 3 8 2 2" xfId="11818"/>
    <cellStyle name="20% - Accent2 3 8 3" xfId="11819"/>
    <cellStyle name="20% - Accent2 3 9" xfId="11820"/>
    <cellStyle name="20% - Accent2 3 9 2" xfId="11821"/>
    <cellStyle name="20% - Accent2 3 9 2 2" xfId="11822"/>
    <cellStyle name="20% - Accent2 3 9 3" xfId="11823"/>
    <cellStyle name="20% - Accent2 30" xfId="11824"/>
    <cellStyle name="20% - Accent2 30 2" xfId="11825"/>
    <cellStyle name="20% - Accent2 30 2 2" xfId="11826"/>
    <cellStyle name="20% - Accent2 30 2 2 2" xfId="11827"/>
    <cellStyle name="20% - Accent2 30 2 3" xfId="11828"/>
    <cellStyle name="20% - Accent2 30 2 4" xfId="11829"/>
    <cellStyle name="20% - Accent2 30 2 5" xfId="11830"/>
    <cellStyle name="20% - Accent2 30 3" xfId="11831"/>
    <cellStyle name="20% - Accent2 30 3 2" xfId="11832"/>
    <cellStyle name="20% - Accent2 30 3 2 2" xfId="11833"/>
    <cellStyle name="20% - Accent2 30 3 3" xfId="11834"/>
    <cellStyle name="20% - Accent2 30 4" xfId="11835"/>
    <cellStyle name="20% - Accent2 30 4 2" xfId="11836"/>
    <cellStyle name="20% - Accent2 30 4 2 2" xfId="11837"/>
    <cellStyle name="20% - Accent2 30 4 3" xfId="11838"/>
    <cellStyle name="20% - Accent2 30 5" xfId="11839"/>
    <cellStyle name="20% - Accent2 30 5 2" xfId="11840"/>
    <cellStyle name="20% - Accent2 30 5 2 2" xfId="11841"/>
    <cellStyle name="20% - Accent2 30 5 3" xfId="11842"/>
    <cellStyle name="20% - Accent2 30 6" xfId="11843"/>
    <cellStyle name="20% - Accent2 30 7" xfId="11844"/>
    <cellStyle name="20% - Accent2 31" xfId="11845"/>
    <cellStyle name="20% - Accent2 31 2" xfId="11846"/>
    <cellStyle name="20% - Accent2 31 2 2" xfId="11847"/>
    <cellStyle name="20% - Accent2 31 2 3" xfId="11848"/>
    <cellStyle name="20% - Accent2 31 2 4" xfId="11849"/>
    <cellStyle name="20% - Accent2 31 2 5" xfId="11850"/>
    <cellStyle name="20% - Accent2 31 3" xfId="11851"/>
    <cellStyle name="20% - Accent2 31 4" xfId="11852"/>
    <cellStyle name="20% - Accent2 31 5" xfId="11853"/>
    <cellStyle name="20% - Accent2 31 6" xfId="11854"/>
    <cellStyle name="20% - Accent2 31 7" xfId="11855"/>
    <cellStyle name="20% - Accent2 32" xfId="11856"/>
    <cellStyle name="20% - Accent2 32 2" xfId="11857"/>
    <cellStyle name="20% - Accent2 32 2 2" xfId="11858"/>
    <cellStyle name="20% - Accent2 32 2 3" xfId="11859"/>
    <cellStyle name="20% - Accent2 32 2 4" xfId="11860"/>
    <cellStyle name="20% - Accent2 32 2 5" xfId="11861"/>
    <cellStyle name="20% - Accent2 32 3" xfId="11862"/>
    <cellStyle name="20% - Accent2 32 4" xfId="11863"/>
    <cellStyle name="20% - Accent2 32 5" xfId="11864"/>
    <cellStyle name="20% - Accent2 32 6" xfId="11865"/>
    <cellStyle name="20% - Accent2 32 7" xfId="11866"/>
    <cellStyle name="20% - Accent2 33" xfId="11867"/>
    <cellStyle name="20% - Accent2 33 2" xfId="11868"/>
    <cellStyle name="20% - Accent2 33 2 2" xfId="11869"/>
    <cellStyle name="20% - Accent2 33 2 3" xfId="11870"/>
    <cellStyle name="20% - Accent2 33 2 4" xfId="11871"/>
    <cellStyle name="20% - Accent2 33 2 5" xfId="11872"/>
    <cellStyle name="20% - Accent2 33 3" xfId="11873"/>
    <cellStyle name="20% - Accent2 33 4" xfId="11874"/>
    <cellStyle name="20% - Accent2 33 5" xfId="11875"/>
    <cellStyle name="20% - Accent2 33 6" xfId="11876"/>
    <cellStyle name="20% - Accent2 33 7" xfId="11877"/>
    <cellStyle name="20% - Accent2 34" xfId="11878"/>
    <cellStyle name="20% - Accent2 34 2" xfId="11879"/>
    <cellStyle name="20% - Accent2 34 2 2" xfId="11880"/>
    <cellStyle name="20% - Accent2 34 2 3" xfId="11881"/>
    <cellStyle name="20% - Accent2 34 2 4" xfId="11882"/>
    <cellStyle name="20% - Accent2 34 2 5" xfId="11883"/>
    <cellStyle name="20% - Accent2 34 3" xfId="11884"/>
    <cellStyle name="20% - Accent2 34 4" xfId="11885"/>
    <cellStyle name="20% - Accent2 34 5" xfId="11886"/>
    <cellStyle name="20% - Accent2 34 6" xfId="11887"/>
    <cellStyle name="20% - Accent2 34 7" xfId="11888"/>
    <cellStyle name="20% - Accent2 35" xfId="11889"/>
    <cellStyle name="20% - Accent2 35 2" xfId="11890"/>
    <cellStyle name="20% - Accent2 35 2 2" xfId="11891"/>
    <cellStyle name="20% - Accent2 35 2 3" xfId="11892"/>
    <cellStyle name="20% - Accent2 35 2 4" xfId="11893"/>
    <cellStyle name="20% - Accent2 35 2 5" xfId="11894"/>
    <cellStyle name="20% - Accent2 35 3" xfId="11895"/>
    <cellStyle name="20% - Accent2 35 4" xfId="11896"/>
    <cellStyle name="20% - Accent2 35 5" xfId="11897"/>
    <cellStyle name="20% - Accent2 35 6" xfId="11898"/>
    <cellStyle name="20% - Accent2 35 7" xfId="11899"/>
    <cellStyle name="20% - Accent2 35 8" xfId="11900"/>
    <cellStyle name="20% - Accent2 35 9" xfId="11901"/>
    <cellStyle name="20% - Accent2 36" xfId="11902"/>
    <cellStyle name="20% - Accent2 36 2" xfId="11903"/>
    <cellStyle name="20% - Accent2 36 2 2" xfId="11904"/>
    <cellStyle name="20% - Accent2 36 2 3" xfId="11905"/>
    <cellStyle name="20% - Accent2 36 2 4" xfId="11906"/>
    <cellStyle name="20% - Accent2 36 2 5" xfId="11907"/>
    <cellStyle name="20% - Accent2 36 3" xfId="11908"/>
    <cellStyle name="20% - Accent2 36 4" xfId="11909"/>
    <cellStyle name="20% - Accent2 36 5" xfId="11910"/>
    <cellStyle name="20% - Accent2 36 6" xfId="11911"/>
    <cellStyle name="20% - Accent2 36 7" xfId="11912"/>
    <cellStyle name="20% - Accent2 37" xfId="11913"/>
    <cellStyle name="20% - Accent2 37 2" xfId="11914"/>
    <cellStyle name="20% - Accent2 37 2 2" xfId="11915"/>
    <cellStyle name="20% - Accent2 37 2 3" xfId="11916"/>
    <cellStyle name="20% - Accent2 37 2 4" xfId="11917"/>
    <cellStyle name="20% - Accent2 37 2 5" xfId="11918"/>
    <cellStyle name="20% - Accent2 37 3" xfId="11919"/>
    <cellStyle name="20% - Accent2 37 4" xfId="11920"/>
    <cellStyle name="20% - Accent2 37 5" xfId="11921"/>
    <cellStyle name="20% - Accent2 37 6" xfId="11922"/>
    <cellStyle name="20% - Accent2 37 7" xfId="11923"/>
    <cellStyle name="20% - Accent2 38" xfId="11924"/>
    <cellStyle name="20% - Accent2 38 2" xfId="11925"/>
    <cellStyle name="20% - Accent2 38 2 2" xfId="11926"/>
    <cellStyle name="20% - Accent2 38 3" xfId="11927"/>
    <cellStyle name="20% - Accent2 38 4" xfId="11928"/>
    <cellStyle name="20% - Accent2 38 5" xfId="11929"/>
    <cellStyle name="20% - Accent2 38 6" xfId="11930"/>
    <cellStyle name="20% - Accent2 38 7" xfId="11931"/>
    <cellStyle name="20% - Accent2 39" xfId="11932"/>
    <cellStyle name="20% - Accent2 39 2" xfId="11933"/>
    <cellStyle name="20% - Accent2 39 2 2" xfId="11934"/>
    <cellStyle name="20% - Accent2 39 3" xfId="11935"/>
    <cellStyle name="20% - Accent2 39 4" xfId="11936"/>
    <cellStyle name="20% - Accent2 39 5" xfId="11937"/>
    <cellStyle name="20% - Accent2 39 6" xfId="11938"/>
    <cellStyle name="20% - Accent2 39 7" xfId="11939"/>
    <cellStyle name="20% - Accent2 4" xfId="11940"/>
    <cellStyle name="20% - Accent2 4 10" xfId="11941"/>
    <cellStyle name="20% - Accent2 4 10 2" xfId="11942"/>
    <cellStyle name="20% - Accent2 4 10 2 2" xfId="11943"/>
    <cellStyle name="20% - Accent2 4 10 3" xfId="11944"/>
    <cellStyle name="20% - Accent2 4 11" xfId="11945"/>
    <cellStyle name="20% - Accent2 4 11 2" xfId="11946"/>
    <cellStyle name="20% - Accent2 4 11 2 2" xfId="11947"/>
    <cellStyle name="20% - Accent2 4 11 3" xfId="11948"/>
    <cellStyle name="20% - Accent2 4 12" xfId="11949"/>
    <cellStyle name="20% - Accent2 4 12 2" xfId="11950"/>
    <cellStyle name="20% - Accent2 4 12 2 2" xfId="11951"/>
    <cellStyle name="20% - Accent2 4 12 3" xfId="11952"/>
    <cellStyle name="20% - Accent2 4 13" xfId="11953"/>
    <cellStyle name="20% - Accent2 4 13 2" xfId="11954"/>
    <cellStyle name="20% - Accent2 4 13 2 2" xfId="11955"/>
    <cellStyle name="20% - Accent2 4 13 3" xfId="11956"/>
    <cellStyle name="20% - Accent2 4 14" xfId="11957"/>
    <cellStyle name="20% - Accent2 4 14 2" xfId="11958"/>
    <cellStyle name="20% - Accent2 4 14 2 2" xfId="11959"/>
    <cellStyle name="20% - Accent2 4 14 3" xfId="11960"/>
    <cellStyle name="20% - Accent2 4 15" xfId="11961"/>
    <cellStyle name="20% - Accent2 4 15 2" xfId="11962"/>
    <cellStyle name="20% - Accent2 4 15 2 2" xfId="11963"/>
    <cellStyle name="20% - Accent2 4 15 3" xfId="11964"/>
    <cellStyle name="20% - Accent2 4 16" xfId="11965"/>
    <cellStyle name="20% - Accent2 4 16 2" xfId="11966"/>
    <cellStyle name="20% - Accent2 4 16 2 2" xfId="11967"/>
    <cellStyle name="20% - Accent2 4 16 3" xfId="11968"/>
    <cellStyle name="20% - Accent2 4 17" xfId="11969"/>
    <cellStyle name="20% - Accent2 4 17 2" xfId="11970"/>
    <cellStyle name="20% - Accent2 4 17 2 2" xfId="11971"/>
    <cellStyle name="20% - Accent2 4 17 3" xfId="11972"/>
    <cellStyle name="20% - Accent2 4 18" xfId="11973"/>
    <cellStyle name="20% - Accent2 4 18 2" xfId="11974"/>
    <cellStyle name="20% - Accent2 4 18 2 2" xfId="11975"/>
    <cellStyle name="20% - Accent2 4 18 3" xfId="11976"/>
    <cellStyle name="20% - Accent2 4 19" xfId="11977"/>
    <cellStyle name="20% - Accent2 4 19 2" xfId="11978"/>
    <cellStyle name="20% - Accent2 4 19 2 2" xfId="11979"/>
    <cellStyle name="20% - Accent2 4 19 3" xfId="11980"/>
    <cellStyle name="20% - Accent2 4 2" xfId="11981"/>
    <cellStyle name="20% - Accent2 4 2 2" xfId="11982"/>
    <cellStyle name="20% - Accent2 4 2 2 2" xfId="11983"/>
    <cellStyle name="20% - Accent2 4 2 2 2 2" xfId="11984"/>
    <cellStyle name="20% - Accent2 4 2 2 3" xfId="11985"/>
    <cellStyle name="20% - Accent2 4 2 3" xfId="11986"/>
    <cellStyle name="20% - Accent2 4 2 4" xfId="11987"/>
    <cellStyle name="20% - Accent2 4 2 5" xfId="11988"/>
    <cellStyle name="20% - Accent2 4 20" xfId="11989"/>
    <cellStyle name="20% - Accent2 4 21" xfId="11990"/>
    <cellStyle name="20% - Accent2 4 22" xfId="11991"/>
    <cellStyle name="20% - Accent2 4 23" xfId="11992"/>
    <cellStyle name="20% - Accent2 4 24" xfId="11993"/>
    <cellStyle name="20% - Accent2 4 25" xfId="11994"/>
    <cellStyle name="20% - Accent2 4 26" xfId="11995"/>
    <cellStyle name="20% - Accent2 4 27" xfId="11996"/>
    <cellStyle name="20% - Accent2 4 28" xfId="11997"/>
    <cellStyle name="20% - Accent2 4 29" xfId="11998"/>
    <cellStyle name="20% - Accent2 4 3" xfId="11999"/>
    <cellStyle name="20% - Accent2 4 3 2" xfId="12000"/>
    <cellStyle name="20% - Accent2 4 3 2 2" xfId="12001"/>
    <cellStyle name="20% - Accent2 4 3 3" xfId="12002"/>
    <cellStyle name="20% - Accent2 4 3 4" xfId="12003"/>
    <cellStyle name="20% - Accent2 4 30" xfId="12004"/>
    <cellStyle name="20% - Accent2 4 4" xfId="12005"/>
    <cellStyle name="20% - Accent2 4 4 2" xfId="12006"/>
    <cellStyle name="20% - Accent2 4 4 2 2" xfId="12007"/>
    <cellStyle name="20% - Accent2 4 4 3" xfId="12008"/>
    <cellStyle name="20% - Accent2 4 5" xfId="12009"/>
    <cellStyle name="20% - Accent2 4 5 2" xfId="12010"/>
    <cellStyle name="20% - Accent2 4 5 2 2" xfId="12011"/>
    <cellStyle name="20% - Accent2 4 5 3" xfId="12012"/>
    <cellStyle name="20% - Accent2 4 6" xfId="12013"/>
    <cellStyle name="20% - Accent2 4 6 2" xfId="12014"/>
    <cellStyle name="20% - Accent2 4 6 2 2" xfId="12015"/>
    <cellStyle name="20% - Accent2 4 6 3" xfId="12016"/>
    <cellStyle name="20% - Accent2 4 7" xfId="12017"/>
    <cellStyle name="20% - Accent2 4 7 2" xfId="12018"/>
    <cellStyle name="20% - Accent2 4 7 2 2" xfId="12019"/>
    <cellStyle name="20% - Accent2 4 7 3" xfId="12020"/>
    <cellStyle name="20% - Accent2 4 8" xfId="12021"/>
    <cellStyle name="20% - Accent2 4 8 2" xfId="12022"/>
    <cellStyle name="20% - Accent2 4 8 2 2" xfId="12023"/>
    <cellStyle name="20% - Accent2 4 8 3" xfId="12024"/>
    <cellStyle name="20% - Accent2 4 9" xfId="12025"/>
    <cellStyle name="20% - Accent2 4 9 2" xfId="12026"/>
    <cellStyle name="20% - Accent2 4 9 2 2" xfId="12027"/>
    <cellStyle name="20% - Accent2 4 9 3" xfId="12028"/>
    <cellStyle name="20% - Accent2 40" xfId="12029"/>
    <cellStyle name="20% - Accent2 40 2" xfId="12030"/>
    <cellStyle name="20% - Accent2 40 2 2" xfId="12031"/>
    <cellStyle name="20% - Accent2 40 3" xfId="12032"/>
    <cellStyle name="20% - Accent2 40 4" xfId="12033"/>
    <cellStyle name="20% - Accent2 40 5" xfId="12034"/>
    <cellStyle name="20% - Accent2 40 6" xfId="12035"/>
    <cellStyle name="20% - Accent2 40 7" xfId="12036"/>
    <cellStyle name="20% - Accent2 41" xfId="12037"/>
    <cellStyle name="20% - Accent2 41 2" xfId="12038"/>
    <cellStyle name="20% - Accent2 41 2 2" xfId="12039"/>
    <cellStyle name="20% - Accent2 41 3" xfId="12040"/>
    <cellStyle name="20% - Accent2 41 4" xfId="12041"/>
    <cellStyle name="20% - Accent2 41 5" xfId="12042"/>
    <cellStyle name="20% - Accent2 41 6" xfId="12043"/>
    <cellStyle name="20% - Accent2 41 7" xfId="12044"/>
    <cellStyle name="20% - Accent2 42" xfId="12045"/>
    <cellStyle name="20% - Accent2 42 2" xfId="12046"/>
    <cellStyle name="20% - Accent2 42 2 2" xfId="12047"/>
    <cellStyle name="20% - Accent2 42 3" xfId="12048"/>
    <cellStyle name="20% - Accent2 42 4" xfId="12049"/>
    <cellStyle name="20% - Accent2 42 5" xfId="12050"/>
    <cellStyle name="20% - Accent2 42 6" xfId="12051"/>
    <cellStyle name="20% - Accent2 42 7" xfId="12052"/>
    <cellStyle name="20% - Accent2 43" xfId="12053"/>
    <cellStyle name="20% - Accent2 43 2" xfId="12054"/>
    <cellStyle name="20% - Accent2 43 2 2" xfId="12055"/>
    <cellStyle name="20% - Accent2 43 3" xfId="12056"/>
    <cellStyle name="20% - Accent2 43 4" xfId="12057"/>
    <cellStyle name="20% - Accent2 43 5" xfId="12058"/>
    <cellStyle name="20% - Accent2 43 6" xfId="12059"/>
    <cellStyle name="20% - Accent2 43 7" xfId="12060"/>
    <cellStyle name="20% - Accent2 44" xfId="12061"/>
    <cellStyle name="20% - Accent2 44 2" xfId="12062"/>
    <cellStyle name="20% - Accent2 44 2 2" xfId="12063"/>
    <cellStyle name="20% - Accent2 44 3" xfId="12064"/>
    <cellStyle name="20% - Accent2 44 4" xfId="12065"/>
    <cellStyle name="20% - Accent2 44 5" xfId="12066"/>
    <cellStyle name="20% - Accent2 44 6" xfId="12067"/>
    <cellStyle name="20% - Accent2 44 7" xfId="12068"/>
    <cellStyle name="20% - Accent2 45" xfId="12069"/>
    <cellStyle name="20% - Accent2 45 2" xfId="12070"/>
    <cellStyle name="20% - Accent2 45 2 2" xfId="12071"/>
    <cellStyle name="20% - Accent2 45 3" xfId="12072"/>
    <cellStyle name="20% - Accent2 45 4" xfId="12073"/>
    <cellStyle name="20% - Accent2 45 5" xfId="12074"/>
    <cellStyle name="20% - Accent2 45 6" xfId="12075"/>
    <cellStyle name="20% - Accent2 46" xfId="12076"/>
    <cellStyle name="20% - Accent2 46 2" xfId="12077"/>
    <cellStyle name="20% - Accent2 46 2 2" xfId="12078"/>
    <cellStyle name="20% - Accent2 46 3" xfId="12079"/>
    <cellStyle name="20% - Accent2 46 4" xfId="12080"/>
    <cellStyle name="20% - Accent2 46 5" xfId="12081"/>
    <cellStyle name="20% - Accent2 46 6" xfId="12082"/>
    <cellStyle name="20% - Accent2 47" xfId="12083"/>
    <cellStyle name="20% - Accent2 47 2" xfId="12084"/>
    <cellStyle name="20% - Accent2 47 2 2" xfId="12085"/>
    <cellStyle name="20% - Accent2 47 3" xfId="12086"/>
    <cellStyle name="20% - Accent2 47 4" xfId="12087"/>
    <cellStyle name="20% - Accent2 47 5" xfId="12088"/>
    <cellStyle name="20% - Accent2 47 6" xfId="12089"/>
    <cellStyle name="20% - Accent2 48" xfId="12090"/>
    <cellStyle name="20% - Accent2 48 2" xfId="12091"/>
    <cellStyle name="20% - Accent2 48 2 2" xfId="12092"/>
    <cellStyle name="20% - Accent2 48 3" xfId="12093"/>
    <cellStyle name="20% - Accent2 48 4" xfId="12094"/>
    <cellStyle name="20% - Accent2 48 5" xfId="12095"/>
    <cellStyle name="20% - Accent2 48 6" xfId="12096"/>
    <cellStyle name="20% - Accent2 49" xfId="12097"/>
    <cellStyle name="20% - Accent2 49 2" xfId="12098"/>
    <cellStyle name="20% - Accent2 49 2 2" xfId="12099"/>
    <cellStyle name="20% - Accent2 49 3" xfId="12100"/>
    <cellStyle name="20% - Accent2 49 4" xfId="12101"/>
    <cellStyle name="20% - Accent2 49 5" xfId="12102"/>
    <cellStyle name="20% - Accent2 49 6" xfId="12103"/>
    <cellStyle name="20% - Accent2 5" xfId="12104"/>
    <cellStyle name="20% - Accent2 5 10" xfId="12105"/>
    <cellStyle name="20% - Accent2 5 11" xfId="12106"/>
    <cellStyle name="20% - Accent2 5 2" xfId="12107"/>
    <cellStyle name="20% - Accent2 5 2 2" xfId="12108"/>
    <cellStyle name="20% - Accent2 5 2 2 2" xfId="12109"/>
    <cellStyle name="20% - Accent2 5 2 2 2 2" xfId="12110"/>
    <cellStyle name="20% - Accent2 5 2 2 3" xfId="12111"/>
    <cellStyle name="20% - Accent2 5 2 3" xfId="12112"/>
    <cellStyle name="20% - Accent2 5 2 4" xfId="12113"/>
    <cellStyle name="20% - Accent2 5 2 5" xfId="12114"/>
    <cellStyle name="20% - Accent2 5 3" xfId="12115"/>
    <cellStyle name="20% - Accent2 5 3 2" xfId="12116"/>
    <cellStyle name="20% - Accent2 5 3 2 2" xfId="12117"/>
    <cellStyle name="20% - Accent2 5 3 3" xfId="12118"/>
    <cellStyle name="20% - Accent2 5 3 4" xfId="12119"/>
    <cellStyle name="20% - Accent2 5 4" xfId="12120"/>
    <cellStyle name="20% - Accent2 5 4 2" xfId="12121"/>
    <cellStyle name="20% - Accent2 5 4 2 2" xfId="12122"/>
    <cellStyle name="20% - Accent2 5 4 3" xfId="12123"/>
    <cellStyle name="20% - Accent2 5 5" xfId="12124"/>
    <cellStyle name="20% - Accent2 5 5 2" xfId="12125"/>
    <cellStyle name="20% - Accent2 5 5 2 2" xfId="12126"/>
    <cellStyle name="20% - Accent2 5 5 3" xfId="12127"/>
    <cellStyle name="20% - Accent2 5 6" xfId="12128"/>
    <cellStyle name="20% - Accent2 5 6 2" xfId="12129"/>
    <cellStyle name="20% - Accent2 5 6 2 2" xfId="12130"/>
    <cellStyle name="20% - Accent2 5 6 3" xfId="12131"/>
    <cellStyle name="20% - Accent2 5 7" xfId="12132"/>
    <cellStyle name="20% - Accent2 5 7 2" xfId="12133"/>
    <cellStyle name="20% - Accent2 5 7 2 2" xfId="12134"/>
    <cellStyle name="20% - Accent2 5 7 3" xfId="12135"/>
    <cellStyle name="20% - Accent2 5 8" xfId="12136"/>
    <cellStyle name="20% - Accent2 5 8 2" xfId="12137"/>
    <cellStyle name="20% - Accent2 5 8 2 2" xfId="12138"/>
    <cellStyle name="20% - Accent2 5 8 3" xfId="12139"/>
    <cellStyle name="20% - Accent2 5 9" xfId="12140"/>
    <cellStyle name="20% - Accent2 50" xfId="12141"/>
    <cellStyle name="20% - Accent2 50 2" xfId="12142"/>
    <cellStyle name="20% - Accent2 50 2 2" xfId="12143"/>
    <cellStyle name="20% - Accent2 50 3" xfId="12144"/>
    <cellStyle name="20% - Accent2 50 4" xfId="12145"/>
    <cellStyle name="20% - Accent2 50 5" xfId="12146"/>
    <cellStyle name="20% - Accent2 50 6" xfId="12147"/>
    <cellStyle name="20% - Accent2 51" xfId="12148"/>
    <cellStyle name="20% - Accent2 51 2" xfId="12149"/>
    <cellStyle name="20% - Accent2 51 2 2" xfId="12150"/>
    <cellStyle name="20% - Accent2 51 3" xfId="12151"/>
    <cellStyle name="20% - Accent2 51 4" xfId="12152"/>
    <cellStyle name="20% - Accent2 51 5" xfId="12153"/>
    <cellStyle name="20% - Accent2 51 6" xfId="12154"/>
    <cellStyle name="20% - Accent2 52" xfId="12155"/>
    <cellStyle name="20% - Accent2 52 2" xfId="12156"/>
    <cellStyle name="20% - Accent2 52 2 2" xfId="12157"/>
    <cellStyle name="20% - Accent2 52 3" xfId="12158"/>
    <cellStyle name="20% - Accent2 52 4" xfId="12159"/>
    <cellStyle name="20% - Accent2 52 5" xfId="12160"/>
    <cellStyle name="20% - Accent2 52 6" xfId="12161"/>
    <cellStyle name="20% - Accent2 53" xfId="12162"/>
    <cellStyle name="20% - Accent2 53 2" xfId="12163"/>
    <cellStyle name="20% - Accent2 53 2 2" xfId="12164"/>
    <cellStyle name="20% - Accent2 53 3" xfId="12165"/>
    <cellStyle name="20% - Accent2 53 4" xfId="12166"/>
    <cellStyle name="20% - Accent2 53 5" xfId="12167"/>
    <cellStyle name="20% - Accent2 53 6" xfId="12168"/>
    <cellStyle name="20% - Accent2 54" xfId="12169"/>
    <cellStyle name="20% - Accent2 54 2" xfId="12170"/>
    <cellStyle name="20% - Accent2 54 2 2" xfId="12171"/>
    <cellStyle name="20% - Accent2 54 3" xfId="12172"/>
    <cellStyle name="20% - Accent2 54 4" xfId="12173"/>
    <cellStyle name="20% - Accent2 54 5" xfId="12174"/>
    <cellStyle name="20% - Accent2 54 6" xfId="12175"/>
    <cellStyle name="20% - Accent2 55" xfId="12176"/>
    <cellStyle name="20% - Accent2 55 2" xfId="12177"/>
    <cellStyle name="20% - Accent2 55 2 2" xfId="12178"/>
    <cellStyle name="20% - Accent2 55 3" xfId="12179"/>
    <cellStyle name="20% - Accent2 55 4" xfId="12180"/>
    <cellStyle name="20% - Accent2 55 5" xfId="12181"/>
    <cellStyle name="20% - Accent2 55 6" xfId="12182"/>
    <cellStyle name="20% - Accent2 56" xfId="12183"/>
    <cellStyle name="20% - Accent2 56 2" xfId="12184"/>
    <cellStyle name="20% - Accent2 56 2 2" xfId="12185"/>
    <cellStyle name="20% - Accent2 56 3" xfId="12186"/>
    <cellStyle name="20% - Accent2 56 4" xfId="12187"/>
    <cellStyle name="20% - Accent2 56 5" xfId="12188"/>
    <cellStyle name="20% - Accent2 56 6" xfId="12189"/>
    <cellStyle name="20% - Accent2 57" xfId="12190"/>
    <cellStyle name="20% - Accent2 57 2" xfId="12191"/>
    <cellStyle name="20% - Accent2 57 2 2" xfId="12192"/>
    <cellStyle name="20% - Accent2 57 3" xfId="12193"/>
    <cellStyle name="20% - Accent2 57 4" xfId="12194"/>
    <cellStyle name="20% - Accent2 57 5" xfId="12195"/>
    <cellStyle name="20% - Accent2 57 6" xfId="12196"/>
    <cellStyle name="20% - Accent2 58" xfId="12197"/>
    <cellStyle name="20% - Accent2 58 2" xfId="12198"/>
    <cellStyle name="20% - Accent2 58 2 2" xfId="12199"/>
    <cellStyle name="20% - Accent2 58 3" xfId="12200"/>
    <cellStyle name="20% - Accent2 58 4" xfId="12201"/>
    <cellStyle name="20% - Accent2 58 5" xfId="12202"/>
    <cellStyle name="20% - Accent2 58 6" xfId="12203"/>
    <cellStyle name="20% - Accent2 59" xfId="12204"/>
    <cellStyle name="20% - Accent2 59 2" xfId="12205"/>
    <cellStyle name="20% - Accent2 59 2 2" xfId="12206"/>
    <cellStyle name="20% - Accent2 59 3" xfId="12207"/>
    <cellStyle name="20% - Accent2 59 4" xfId="12208"/>
    <cellStyle name="20% - Accent2 59 5" xfId="12209"/>
    <cellStyle name="20% - Accent2 59 6" xfId="12210"/>
    <cellStyle name="20% - Accent2 6" xfId="12211"/>
    <cellStyle name="20% - Accent2 6 10" xfId="12212"/>
    <cellStyle name="20% - Accent2 6 11" xfId="12213"/>
    <cellStyle name="20% - Accent2 6 2" xfId="12214"/>
    <cellStyle name="20% - Accent2 6 2 2" xfId="12215"/>
    <cellStyle name="20% - Accent2 6 2 2 2" xfId="12216"/>
    <cellStyle name="20% - Accent2 6 2 2 2 2" xfId="12217"/>
    <cellStyle name="20% - Accent2 6 2 2 3" xfId="12218"/>
    <cellStyle name="20% - Accent2 6 2 3" xfId="12219"/>
    <cellStyle name="20% - Accent2 6 2 4" xfId="12220"/>
    <cellStyle name="20% - Accent2 6 2 5" xfId="12221"/>
    <cellStyle name="20% - Accent2 6 3" xfId="12222"/>
    <cellStyle name="20% - Accent2 6 3 2" xfId="12223"/>
    <cellStyle name="20% - Accent2 6 3 2 2" xfId="12224"/>
    <cellStyle name="20% - Accent2 6 3 3" xfId="12225"/>
    <cellStyle name="20% - Accent2 6 3 4" xfId="12226"/>
    <cellStyle name="20% - Accent2 6 4" xfId="12227"/>
    <cellStyle name="20% - Accent2 6 4 2" xfId="12228"/>
    <cellStyle name="20% - Accent2 6 4 2 2" xfId="12229"/>
    <cellStyle name="20% - Accent2 6 4 3" xfId="12230"/>
    <cellStyle name="20% - Accent2 6 5" xfId="12231"/>
    <cellStyle name="20% - Accent2 6 5 2" xfId="12232"/>
    <cellStyle name="20% - Accent2 6 5 2 2" xfId="12233"/>
    <cellStyle name="20% - Accent2 6 5 3" xfId="12234"/>
    <cellStyle name="20% - Accent2 6 6" xfId="12235"/>
    <cellStyle name="20% - Accent2 6 6 2" xfId="12236"/>
    <cellStyle name="20% - Accent2 6 6 2 2" xfId="12237"/>
    <cellStyle name="20% - Accent2 6 6 3" xfId="12238"/>
    <cellStyle name="20% - Accent2 6 7" xfId="12239"/>
    <cellStyle name="20% - Accent2 6 7 2" xfId="12240"/>
    <cellStyle name="20% - Accent2 6 7 2 2" xfId="12241"/>
    <cellStyle name="20% - Accent2 6 7 3" xfId="12242"/>
    <cellStyle name="20% - Accent2 6 8" xfId="12243"/>
    <cellStyle name="20% - Accent2 6 8 2" xfId="12244"/>
    <cellStyle name="20% - Accent2 6 8 2 2" xfId="12245"/>
    <cellStyle name="20% - Accent2 6 8 3" xfId="12246"/>
    <cellStyle name="20% - Accent2 6 9" xfId="12247"/>
    <cellStyle name="20% - Accent2 60" xfId="12248"/>
    <cellStyle name="20% - Accent2 60 2" xfId="12249"/>
    <cellStyle name="20% - Accent2 60 2 2" xfId="12250"/>
    <cellStyle name="20% - Accent2 60 3" xfId="12251"/>
    <cellStyle name="20% - Accent2 60 4" xfId="12252"/>
    <cellStyle name="20% - Accent2 60 5" xfId="12253"/>
    <cellStyle name="20% - Accent2 60 6" xfId="12254"/>
    <cellStyle name="20% - Accent2 61" xfId="12255"/>
    <cellStyle name="20% - Accent2 61 2" xfId="12256"/>
    <cellStyle name="20% - Accent2 61 2 2" xfId="12257"/>
    <cellStyle name="20% - Accent2 61 3" xfId="12258"/>
    <cellStyle name="20% - Accent2 61 4" xfId="12259"/>
    <cellStyle name="20% - Accent2 61 5" xfId="12260"/>
    <cellStyle name="20% - Accent2 61 6" xfId="12261"/>
    <cellStyle name="20% - Accent2 62" xfId="12262"/>
    <cellStyle name="20% - Accent2 62 2" xfId="12263"/>
    <cellStyle name="20% - Accent2 62 3" xfId="12264"/>
    <cellStyle name="20% - Accent2 62 4" xfId="12265"/>
    <cellStyle name="20% - Accent2 62 5" xfId="12266"/>
    <cellStyle name="20% - Accent2 62 6" xfId="12267"/>
    <cellStyle name="20% - Accent2 63" xfId="12268"/>
    <cellStyle name="20% - Accent2 63 2" xfId="12269"/>
    <cellStyle name="20% - Accent2 63 3" xfId="12270"/>
    <cellStyle name="20% - Accent2 63 4" xfId="12271"/>
    <cellStyle name="20% - Accent2 63 5" xfId="12272"/>
    <cellStyle name="20% - Accent2 63 6" xfId="12273"/>
    <cellStyle name="20% - Accent2 64" xfId="12274"/>
    <cellStyle name="20% - Accent2 64 2" xfId="12275"/>
    <cellStyle name="20% - Accent2 64 3" xfId="12276"/>
    <cellStyle name="20% - Accent2 64 4" xfId="12277"/>
    <cellStyle name="20% - Accent2 64 5" xfId="12278"/>
    <cellStyle name="20% - Accent2 64 6" xfId="12279"/>
    <cellStyle name="20% - Accent2 65" xfId="12280"/>
    <cellStyle name="20% - Accent2 65 2" xfId="12281"/>
    <cellStyle name="20% - Accent2 65 3" xfId="12282"/>
    <cellStyle name="20% - Accent2 65 4" xfId="12283"/>
    <cellStyle name="20% - Accent2 65 5" xfId="12284"/>
    <cellStyle name="20% - Accent2 65 6" xfId="12285"/>
    <cellStyle name="20% - Accent2 66" xfId="12286"/>
    <cellStyle name="20% - Accent2 66 2" xfId="12287"/>
    <cellStyle name="20% - Accent2 66 3" xfId="12288"/>
    <cellStyle name="20% - Accent2 66 4" xfId="12289"/>
    <cellStyle name="20% - Accent2 66 5" xfId="12290"/>
    <cellStyle name="20% - Accent2 66 6" xfId="12291"/>
    <cellStyle name="20% - Accent2 67" xfId="12292"/>
    <cellStyle name="20% - Accent2 67 2" xfId="12293"/>
    <cellStyle name="20% - Accent2 67 3" xfId="12294"/>
    <cellStyle name="20% - Accent2 67 4" xfId="12295"/>
    <cellStyle name="20% - Accent2 67 5" xfId="12296"/>
    <cellStyle name="20% - Accent2 67 6" xfId="12297"/>
    <cellStyle name="20% - Accent2 68" xfId="12298"/>
    <cellStyle name="20% - Accent2 68 2" xfId="12299"/>
    <cellStyle name="20% - Accent2 68 3" xfId="12300"/>
    <cellStyle name="20% - Accent2 68 4" xfId="12301"/>
    <cellStyle name="20% - Accent2 68 5" xfId="12302"/>
    <cellStyle name="20% - Accent2 68 6" xfId="12303"/>
    <cellStyle name="20% - Accent2 69" xfId="12304"/>
    <cellStyle name="20% - Accent2 69 2" xfId="12305"/>
    <cellStyle name="20% - Accent2 69 3" xfId="12306"/>
    <cellStyle name="20% - Accent2 69 4" xfId="12307"/>
    <cellStyle name="20% - Accent2 69 5" xfId="12308"/>
    <cellStyle name="20% - Accent2 69 6" xfId="12309"/>
    <cellStyle name="20% - Accent2 7" xfId="12310"/>
    <cellStyle name="20% - Accent2 7 10" xfId="12311"/>
    <cellStyle name="20% - Accent2 7 11" xfId="12312"/>
    <cellStyle name="20% - Accent2 7 2" xfId="12313"/>
    <cellStyle name="20% - Accent2 7 2 2" xfId="12314"/>
    <cellStyle name="20% - Accent2 7 2 2 2" xfId="12315"/>
    <cellStyle name="20% - Accent2 7 2 2 2 2" xfId="12316"/>
    <cellStyle name="20% - Accent2 7 2 2 3" xfId="12317"/>
    <cellStyle name="20% - Accent2 7 2 3" xfId="12318"/>
    <cellStyle name="20% - Accent2 7 2 4" xfId="12319"/>
    <cellStyle name="20% - Accent2 7 3" xfId="12320"/>
    <cellStyle name="20% - Accent2 7 3 2" xfId="12321"/>
    <cellStyle name="20% - Accent2 7 3 2 2" xfId="12322"/>
    <cellStyle name="20% - Accent2 7 3 3" xfId="12323"/>
    <cellStyle name="20% - Accent2 7 3 4" xfId="12324"/>
    <cellStyle name="20% - Accent2 7 4" xfId="12325"/>
    <cellStyle name="20% - Accent2 7 4 2" xfId="12326"/>
    <cellStyle name="20% - Accent2 7 4 2 2" xfId="12327"/>
    <cellStyle name="20% - Accent2 7 4 3" xfId="12328"/>
    <cellStyle name="20% - Accent2 7 5" xfId="12329"/>
    <cellStyle name="20% - Accent2 7 5 2" xfId="12330"/>
    <cellStyle name="20% - Accent2 7 5 2 2" xfId="12331"/>
    <cellStyle name="20% - Accent2 7 5 3" xfId="12332"/>
    <cellStyle name="20% - Accent2 7 6" xfId="12333"/>
    <cellStyle name="20% - Accent2 7 6 2" xfId="12334"/>
    <cellStyle name="20% - Accent2 7 6 2 2" xfId="12335"/>
    <cellStyle name="20% - Accent2 7 6 3" xfId="12336"/>
    <cellStyle name="20% - Accent2 7 7" xfId="12337"/>
    <cellStyle name="20% - Accent2 7 7 2" xfId="12338"/>
    <cellStyle name="20% - Accent2 7 7 2 2" xfId="12339"/>
    <cellStyle name="20% - Accent2 7 7 3" xfId="12340"/>
    <cellStyle name="20% - Accent2 7 8" xfId="12341"/>
    <cellStyle name="20% - Accent2 7 8 2" xfId="12342"/>
    <cellStyle name="20% - Accent2 7 8 2 2" xfId="12343"/>
    <cellStyle name="20% - Accent2 7 8 3" xfId="12344"/>
    <cellStyle name="20% - Accent2 7 9" xfId="12345"/>
    <cellStyle name="20% - Accent2 70" xfId="12346"/>
    <cellStyle name="20% - Accent2 70 2" xfId="12347"/>
    <cellStyle name="20% - Accent2 70 3" xfId="12348"/>
    <cellStyle name="20% - Accent2 70 4" xfId="12349"/>
    <cellStyle name="20% - Accent2 70 5" xfId="12350"/>
    <cellStyle name="20% - Accent2 70 6" xfId="12351"/>
    <cellStyle name="20% - Accent2 71" xfId="12352"/>
    <cellStyle name="20% - Accent2 71 2" xfId="12353"/>
    <cellStyle name="20% - Accent2 71 3" xfId="12354"/>
    <cellStyle name="20% - Accent2 71 4" xfId="12355"/>
    <cellStyle name="20% - Accent2 71 5" xfId="12356"/>
    <cellStyle name="20% - Accent2 71 6" xfId="12357"/>
    <cellStyle name="20% - Accent2 72" xfId="12358"/>
    <cellStyle name="20% - Accent2 72 2" xfId="12359"/>
    <cellStyle name="20% - Accent2 72 3" xfId="12360"/>
    <cellStyle name="20% - Accent2 72 4" xfId="12361"/>
    <cellStyle name="20% - Accent2 72 5" xfId="12362"/>
    <cellStyle name="20% - Accent2 72 6" xfId="12363"/>
    <cellStyle name="20% - Accent2 73" xfId="12364"/>
    <cellStyle name="20% - Accent2 73 2" xfId="12365"/>
    <cellStyle name="20% - Accent2 73 3" xfId="12366"/>
    <cellStyle name="20% - Accent2 73 4" xfId="12367"/>
    <cellStyle name="20% - Accent2 73 5" xfId="12368"/>
    <cellStyle name="20% - Accent2 73 6" xfId="12369"/>
    <cellStyle name="20% - Accent2 74" xfId="12370"/>
    <cellStyle name="20% - Accent2 74 2" xfId="12371"/>
    <cellStyle name="20% - Accent2 74 3" xfId="12372"/>
    <cellStyle name="20% - Accent2 74 4" xfId="12373"/>
    <cellStyle name="20% - Accent2 74 5" xfId="12374"/>
    <cellStyle name="20% - Accent2 74 6" xfId="12375"/>
    <cellStyle name="20% - Accent2 75" xfId="12376"/>
    <cellStyle name="20% - Accent2 75 2" xfId="12377"/>
    <cellStyle name="20% - Accent2 75 3" xfId="12378"/>
    <cellStyle name="20% - Accent2 75 4" xfId="12379"/>
    <cellStyle name="20% - Accent2 75 5" xfId="12380"/>
    <cellStyle name="20% - Accent2 75 6" xfId="12381"/>
    <cellStyle name="20% - Accent2 76" xfId="12382"/>
    <cellStyle name="20% - Accent2 76 2" xfId="12383"/>
    <cellStyle name="20% - Accent2 76 3" xfId="12384"/>
    <cellStyle name="20% - Accent2 76 4" xfId="12385"/>
    <cellStyle name="20% - Accent2 76 5" xfId="12386"/>
    <cellStyle name="20% - Accent2 76 6" xfId="12387"/>
    <cellStyle name="20% - Accent2 77" xfId="12388"/>
    <cellStyle name="20% - Accent2 77 2" xfId="12389"/>
    <cellStyle name="20% - Accent2 77 3" xfId="12390"/>
    <cellStyle name="20% - Accent2 77 4" xfId="12391"/>
    <cellStyle name="20% - Accent2 77 5" xfId="12392"/>
    <cellStyle name="20% - Accent2 77 6" xfId="12393"/>
    <cellStyle name="20% - Accent2 78" xfId="12394"/>
    <cellStyle name="20% - Accent2 78 2" xfId="12395"/>
    <cellStyle name="20% - Accent2 78 3" xfId="12396"/>
    <cellStyle name="20% - Accent2 78 4" xfId="12397"/>
    <cellStyle name="20% - Accent2 78 5" xfId="12398"/>
    <cellStyle name="20% - Accent2 78 6" xfId="12399"/>
    <cellStyle name="20% - Accent2 79" xfId="12400"/>
    <cellStyle name="20% - Accent2 79 2" xfId="12401"/>
    <cellStyle name="20% - Accent2 79 3" xfId="12402"/>
    <cellStyle name="20% - Accent2 79 4" xfId="12403"/>
    <cellStyle name="20% - Accent2 79 5" xfId="12404"/>
    <cellStyle name="20% - Accent2 79 6" xfId="12405"/>
    <cellStyle name="20% - Accent2 8" xfId="12406"/>
    <cellStyle name="20% - Accent2 8 10" xfId="12407"/>
    <cellStyle name="20% - Accent2 8 11" xfId="12408"/>
    <cellStyle name="20% - Accent2 8 2" xfId="12409"/>
    <cellStyle name="20% - Accent2 8 2 2" xfId="12410"/>
    <cellStyle name="20% - Accent2 8 2 2 2" xfId="12411"/>
    <cellStyle name="20% - Accent2 8 2 2 2 2" xfId="12412"/>
    <cellStyle name="20% - Accent2 8 2 2 3" xfId="12413"/>
    <cellStyle name="20% - Accent2 8 2 3" xfId="12414"/>
    <cellStyle name="20% - Accent2 8 2 4" xfId="12415"/>
    <cellStyle name="20% - Accent2 8 3" xfId="12416"/>
    <cellStyle name="20% - Accent2 8 3 2" xfId="12417"/>
    <cellStyle name="20% - Accent2 8 3 2 2" xfId="12418"/>
    <cellStyle name="20% - Accent2 8 3 3" xfId="12419"/>
    <cellStyle name="20% - Accent2 8 3 4" xfId="12420"/>
    <cellStyle name="20% - Accent2 8 4" xfId="12421"/>
    <cellStyle name="20% - Accent2 8 4 2" xfId="12422"/>
    <cellStyle name="20% - Accent2 8 4 2 2" xfId="12423"/>
    <cellStyle name="20% - Accent2 8 4 3" xfId="12424"/>
    <cellStyle name="20% - Accent2 8 5" xfId="12425"/>
    <cellStyle name="20% - Accent2 8 5 2" xfId="12426"/>
    <cellStyle name="20% - Accent2 8 5 2 2" xfId="12427"/>
    <cellStyle name="20% - Accent2 8 5 3" xfId="12428"/>
    <cellStyle name="20% - Accent2 8 6" xfId="12429"/>
    <cellStyle name="20% - Accent2 8 6 2" xfId="12430"/>
    <cellStyle name="20% - Accent2 8 6 2 2" xfId="12431"/>
    <cellStyle name="20% - Accent2 8 6 3" xfId="12432"/>
    <cellStyle name="20% - Accent2 8 7" xfId="12433"/>
    <cellStyle name="20% - Accent2 8 7 2" xfId="12434"/>
    <cellStyle name="20% - Accent2 8 7 2 2" xfId="12435"/>
    <cellStyle name="20% - Accent2 8 7 3" xfId="12436"/>
    <cellStyle name="20% - Accent2 8 8" xfId="12437"/>
    <cellStyle name="20% - Accent2 8 8 2" xfId="12438"/>
    <cellStyle name="20% - Accent2 8 8 2 2" xfId="12439"/>
    <cellStyle name="20% - Accent2 8 8 3" xfId="12440"/>
    <cellStyle name="20% - Accent2 8 9" xfId="12441"/>
    <cellStyle name="20% - Accent2 80" xfId="12442"/>
    <cellStyle name="20% - Accent2 80 2" xfId="12443"/>
    <cellStyle name="20% - Accent2 80 3" xfId="12444"/>
    <cellStyle name="20% - Accent2 81" xfId="12445"/>
    <cellStyle name="20% - Accent2 81 2" xfId="12446"/>
    <cellStyle name="20% - Accent2 81 3" xfId="12447"/>
    <cellStyle name="20% - Accent2 82" xfId="12448"/>
    <cellStyle name="20% - Accent2 82 2" xfId="12449"/>
    <cellStyle name="20% - Accent2 82 3" xfId="12450"/>
    <cellStyle name="20% - Accent2 83" xfId="12451"/>
    <cellStyle name="20% - Accent2 83 2" xfId="12452"/>
    <cellStyle name="20% - Accent2 83 3" xfId="12453"/>
    <cellStyle name="20% - Accent2 84" xfId="12454"/>
    <cellStyle name="20% - Accent2 84 2" xfId="12455"/>
    <cellStyle name="20% - Accent2 84 3" xfId="12456"/>
    <cellStyle name="20% - Accent2 85" xfId="12457"/>
    <cellStyle name="20% - Accent2 85 2" xfId="12458"/>
    <cellStyle name="20% - Accent2 85 3" xfId="12459"/>
    <cellStyle name="20% - Accent2 86" xfId="12460"/>
    <cellStyle name="20% - Accent2 86 2" xfId="12461"/>
    <cellStyle name="20% - Accent2 86 3" xfId="12462"/>
    <cellStyle name="20% - Accent2 87" xfId="12463"/>
    <cellStyle name="20% - Accent2 87 2" xfId="12464"/>
    <cellStyle name="20% - Accent2 87 3" xfId="12465"/>
    <cellStyle name="20% - Accent2 88" xfId="12466"/>
    <cellStyle name="20% - Accent2 88 2" xfId="12467"/>
    <cellStyle name="20% - Accent2 88 3" xfId="12468"/>
    <cellStyle name="20% - Accent2 89" xfId="12469"/>
    <cellStyle name="20% - Accent2 89 2" xfId="12470"/>
    <cellStyle name="20% - Accent2 89 3" xfId="12471"/>
    <cellStyle name="20% - Accent2 9" xfId="12472"/>
    <cellStyle name="20% - Accent2 9 10" xfId="12473"/>
    <cellStyle name="20% - Accent2 9 11" xfId="12474"/>
    <cellStyle name="20% - Accent2 9 2" xfId="12475"/>
    <cellStyle name="20% - Accent2 9 2 2" xfId="12476"/>
    <cellStyle name="20% - Accent2 9 2 2 2" xfId="12477"/>
    <cellStyle name="20% - Accent2 9 2 2 2 2" xfId="12478"/>
    <cellStyle name="20% - Accent2 9 2 2 3" xfId="12479"/>
    <cellStyle name="20% - Accent2 9 2 3" xfId="12480"/>
    <cellStyle name="20% - Accent2 9 3" xfId="12481"/>
    <cellStyle name="20% - Accent2 9 3 2" xfId="12482"/>
    <cellStyle name="20% - Accent2 9 3 2 2" xfId="12483"/>
    <cellStyle name="20% - Accent2 9 3 3" xfId="12484"/>
    <cellStyle name="20% - Accent2 9 4" xfId="12485"/>
    <cellStyle name="20% - Accent2 9 4 2" xfId="12486"/>
    <cellStyle name="20% - Accent2 9 4 2 2" xfId="12487"/>
    <cellStyle name="20% - Accent2 9 4 3" xfId="12488"/>
    <cellStyle name="20% - Accent2 9 5" xfId="12489"/>
    <cellStyle name="20% - Accent2 9 5 2" xfId="12490"/>
    <cellStyle name="20% - Accent2 9 5 2 2" xfId="12491"/>
    <cellStyle name="20% - Accent2 9 5 3" xfId="12492"/>
    <cellStyle name="20% - Accent2 9 6" xfId="12493"/>
    <cellStyle name="20% - Accent2 9 6 2" xfId="12494"/>
    <cellStyle name="20% - Accent2 9 6 2 2" xfId="12495"/>
    <cellStyle name="20% - Accent2 9 6 3" xfId="12496"/>
    <cellStyle name="20% - Accent2 9 7" xfId="12497"/>
    <cellStyle name="20% - Accent2 9 7 2" xfId="12498"/>
    <cellStyle name="20% - Accent2 9 7 2 2" xfId="12499"/>
    <cellStyle name="20% - Accent2 9 7 3" xfId="12500"/>
    <cellStyle name="20% - Accent2 9 8" xfId="12501"/>
    <cellStyle name="20% - Accent2 9 8 2" xfId="12502"/>
    <cellStyle name="20% - Accent2 9 8 2 2" xfId="12503"/>
    <cellStyle name="20% - Accent2 9 8 3" xfId="12504"/>
    <cellStyle name="20% - Accent2 9 9" xfId="12505"/>
    <cellStyle name="20% - Accent2 90" xfId="12506"/>
    <cellStyle name="20% - Accent2 90 2" xfId="12507"/>
    <cellStyle name="20% - Accent2 90 3" xfId="12508"/>
    <cellStyle name="20% - Accent2 91" xfId="12509"/>
    <cellStyle name="20% - Accent2 91 2" xfId="12510"/>
    <cellStyle name="20% - Accent2 91 3" xfId="12511"/>
    <cellStyle name="20% - Accent2 92" xfId="12512"/>
    <cellStyle name="20% - Accent2 92 2" xfId="12513"/>
    <cellStyle name="20% - Accent2 92 3" xfId="12514"/>
    <cellStyle name="20% - Accent2 93" xfId="12515"/>
    <cellStyle name="20% - Accent2 93 2" xfId="12516"/>
    <cellStyle name="20% - Accent2 93 3" xfId="12517"/>
    <cellStyle name="20% - Accent2 94" xfId="12518"/>
    <cellStyle name="20% - Accent2 94 2" xfId="12519"/>
    <cellStyle name="20% - Accent2 94 3" xfId="12520"/>
    <cellStyle name="20% - Accent2 95" xfId="12521"/>
    <cellStyle name="20% - Accent2 95 2" xfId="12522"/>
    <cellStyle name="20% - Accent2 95 3" xfId="12523"/>
    <cellStyle name="20% - Accent2 96" xfId="12524"/>
    <cellStyle name="20% - Accent2 96 2" xfId="12525"/>
    <cellStyle name="20% - Accent2 96 3" xfId="12526"/>
    <cellStyle name="20% - Accent2 97" xfId="12527"/>
    <cellStyle name="20% - Accent2 97 2" xfId="12528"/>
    <cellStyle name="20% - Accent2 97 3" xfId="12529"/>
    <cellStyle name="20% - Accent2 98" xfId="12530"/>
    <cellStyle name="20% - Accent2 98 2" xfId="12531"/>
    <cellStyle name="20% - Accent2 98 3" xfId="12532"/>
    <cellStyle name="20% - Accent2 99" xfId="12533"/>
    <cellStyle name="20% - Accent2 99 2" xfId="12534"/>
    <cellStyle name="20% - Accent2 99 3" xfId="12535"/>
    <cellStyle name="20% - Accent3 10" xfId="12536"/>
    <cellStyle name="20% - Accent3 10 10" xfId="12537"/>
    <cellStyle name="20% - Accent3 10 2" xfId="12538"/>
    <cellStyle name="20% - Accent3 10 2 2" xfId="12539"/>
    <cellStyle name="20% - Accent3 10 2 2 2" xfId="12540"/>
    <cellStyle name="20% - Accent3 10 2 2 2 2" xfId="12541"/>
    <cellStyle name="20% - Accent3 10 2 2 3" xfId="12542"/>
    <cellStyle name="20% - Accent3 10 2 3" xfId="12543"/>
    <cellStyle name="20% - Accent3 10 3" xfId="12544"/>
    <cellStyle name="20% - Accent3 10 3 2" xfId="12545"/>
    <cellStyle name="20% - Accent3 10 3 2 2" xfId="12546"/>
    <cellStyle name="20% - Accent3 10 3 3" xfId="12547"/>
    <cellStyle name="20% - Accent3 10 4" xfId="12548"/>
    <cellStyle name="20% - Accent3 10 4 2" xfId="12549"/>
    <cellStyle name="20% - Accent3 10 4 2 2" xfId="12550"/>
    <cellStyle name="20% - Accent3 10 4 3" xfId="12551"/>
    <cellStyle name="20% - Accent3 10 5" xfId="12552"/>
    <cellStyle name="20% - Accent3 10 5 2" xfId="12553"/>
    <cellStyle name="20% - Accent3 10 5 2 2" xfId="12554"/>
    <cellStyle name="20% - Accent3 10 5 3" xfId="12555"/>
    <cellStyle name="20% - Accent3 10 6" xfId="12556"/>
    <cellStyle name="20% - Accent3 10 6 2" xfId="12557"/>
    <cellStyle name="20% - Accent3 10 6 2 2" xfId="12558"/>
    <cellStyle name="20% - Accent3 10 6 3" xfId="12559"/>
    <cellStyle name="20% - Accent3 10 7" xfId="12560"/>
    <cellStyle name="20% - Accent3 10 7 2" xfId="12561"/>
    <cellStyle name="20% - Accent3 10 7 2 2" xfId="12562"/>
    <cellStyle name="20% - Accent3 10 7 3" xfId="12563"/>
    <cellStyle name="20% - Accent3 10 8" xfId="12564"/>
    <cellStyle name="20% - Accent3 10 9" xfId="12565"/>
    <cellStyle name="20% - Accent3 100" xfId="12566"/>
    <cellStyle name="20% - Accent3 100 2" xfId="12567"/>
    <cellStyle name="20% - Accent3 100 3" xfId="12568"/>
    <cellStyle name="20% - Accent3 101" xfId="12569"/>
    <cellStyle name="20% - Accent3 101 2" xfId="12570"/>
    <cellStyle name="20% - Accent3 101 3" xfId="12571"/>
    <cellStyle name="20% - Accent3 102" xfId="12572"/>
    <cellStyle name="20% - Accent3 102 2" xfId="12573"/>
    <cellStyle name="20% - Accent3 102 3" xfId="12574"/>
    <cellStyle name="20% - Accent3 103" xfId="12575"/>
    <cellStyle name="20% - Accent3 103 2" xfId="12576"/>
    <cellStyle name="20% - Accent3 103 3" xfId="12577"/>
    <cellStyle name="20% - Accent3 104" xfId="12578"/>
    <cellStyle name="20% - Accent3 104 2" xfId="12579"/>
    <cellStyle name="20% - Accent3 104 3" xfId="12580"/>
    <cellStyle name="20% - Accent3 105" xfId="12581"/>
    <cellStyle name="20% - Accent3 105 2" xfId="12582"/>
    <cellStyle name="20% - Accent3 105 3" xfId="12583"/>
    <cellStyle name="20% - Accent3 106" xfId="12584"/>
    <cellStyle name="20% - Accent3 106 2" xfId="12585"/>
    <cellStyle name="20% - Accent3 106 3" xfId="12586"/>
    <cellStyle name="20% - Accent3 107" xfId="12587"/>
    <cellStyle name="20% - Accent3 107 2" xfId="12588"/>
    <cellStyle name="20% - Accent3 107 3" xfId="12589"/>
    <cellStyle name="20% - Accent3 108" xfId="12590"/>
    <cellStyle name="20% - Accent3 108 2" xfId="12591"/>
    <cellStyle name="20% - Accent3 108 3" xfId="12592"/>
    <cellStyle name="20% - Accent3 109" xfId="12593"/>
    <cellStyle name="20% - Accent3 109 2" xfId="12594"/>
    <cellStyle name="20% - Accent3 109 3" xfId="12595"/>
    <cellStyle name="20% - Accent3 11" xfId="12596"/>
    <cellStyle name="20% - Accent3 11 10" xfId="12597"/>
    <cellStyle name="20% - Accent3 11 2" xfId="12598"/>
    <cellStyle name="20% - Accent3 11 2 2" xfId="12599"/>
    <cellStyle name="20% - Accent3 11 2 2 2" xfId="12600"/>
    <cellStyle name="20% - Accent3 11 2 2 2 2" xfId="12601"/>
    <cellStyle name="20% - Accent3 11 2 2 3" xfId="12602"/>
    <cellStyle name="20% - Accent3 11 2 3" xfId="12603"/>
    <cellStyle name="20% - Accent3 11 3" xfId="12604"/>
    <cellStyle name="20% - Accent3 11 3 2" xfId="12605"/>
    <cellStyle name="20% - Accent3 11 3 2 2" xfId="12606"/>
    <cellStyle name="20% - Accent3 11 3 3" xfId="12607"/>
    <cellStyle name="20% - Accent3 11 4" xfId="12608"/>
    <cellStyle name="20% - Accent3 11 4 2" xfId="12609"/>
    <cellStyle name="20% - Accent3 11 4 2 2" xfId="12610"/>
    <cellStyle name="20% - Accent3 11 4 3" xfId="12611"/>
    <cellStyle name="20% - Accent3 11 5" xfId="12612"/>
    <cellStyle name="20% - Accent3 11 5 2" xfId="12613"/>
    <cellStyle name="20% - Accent3 11 5 2 2" xfId="12614"/>
    <cellStyle name="20% - Accent3 11 5 3" xfId="12615"/>
    <cellStyle name="20% - Accent3 11 6" xfId="12616"/>
    <cellStyle name="20% - Accent3 11 6 2" xfId="12617"/>
    <cellStyle name="20% - Accent3 11 6 2 2" xfId="12618"/>
    <cellStyle name="20% - Accent3 11 6 3" xfId="12619"/>
    <cellStyle name="20% - Accent3 11 7" xfId="12620"/>
    <cellStyle name="20% - Accent3 11 7 2" xfId="12621"/>
    <cellStyle name="20% - Accent3 11 7 2 2" xfId="12622"/>
    <cellStyle name="20% - Accent3 11 7 3" xfId="12623"/>
    <cellStyle name="20% - Accent3 11 8" xfId="12624"/>
    <cellStyle name="20% - Accent3 11 9" xfId="12625"/>
    <cellStyle name="20% - Accent3 110" xfId="12626"/>
    <cellStyle name="20% - Accent3 110 2" xfId="12627"/>
    <cellStyle name="20% - Accent3 110 3" xfId="12628"/>
    <cellStyle name="20% - Accent3 111" xfId="12629"/>
    <cellStyle name="20% - Accent3 111 2" xfId="12630"/>
    <cellStyle name="20% - Accent3 111 3" xfId="12631"/>
    <cellStyle name="20% - Accent3 112" xfId="12632"/>
    <cellStyle name="20% - Accent3 112 2" xfId="12633"/>
    <cellStyle name="20% - Accent3 112 3" xfId="12634"/>
    <cellStyle name="20% - Accent3 113" xfId="12635"/>
    <cellStyle name="20% - Accent3 113 2" xfId="12636"/>
    <cellStyle name="20% - Accent3 113 3" xfId="12637"/>
    <cellStyle name="20% - Accent3 114" xfId="12638"/>
    <cellStyle name="20% - Accent3 114 2" xfId="12639"/>
    <cellStyle name="20% - Accent3 114 3" xfId="12640"/>
    <cellStyle name="20% - Accent3 115" xfId="12641"/>
    <cellStyle name="20% - Accent3 115 2" xfId="12642"/>
    <cellStyle name="20% - Accent3 115 3" xfId="12643"/>
    <cellStyle name="20% - Accent3 116" xfId="12644"/>
    <cellStyle name="20% - Accent3 116 2" xfId="12645"/>
    <cellStyle name="20% - Accent3 117" xfId="12646"/>
    <cellStyle name="20% - Accent3 117 2" xfId="12647"/>
    <cellStyle name="20% - Accent3 118" xfId="12648"/>
    <cellStyle name="20% - Accent3 118 2" xfId="12649"/>
    <cellStyle name="20% - Accent3 119" xfId="12650"/>
    <cellStyle name="20% - Accent3 119 2" xfId="12651"/>
    <cellStyle name="20% - Accent3 12" xfId="12652"/>
    <cellStyle name="20% - Accent3 12 2" xfId="12653"/>
    <cellStyle name="20% - Accent3 12 2 2" xfId="12654"/>
    <cellStyle name="20% - Accent3 12 2 2 2" xfId="12655"/>
    <cellStyle name="20% - Accent3 12 2 2 2 2" xfId="12656"/>
    <cellStyle name="20% - Accent3 12 2 2 3" xfId="12657"/>
    <cellStyle name="20% - Accent3 12 2 3" xfId="12658"/>
    <cellStyle name="20% - Accent3 12 3" xfId="12659"/>
    <cellStyle name="20% - Accent3 12 3 2" xfId="12660"/>
    <cellStyle name="20% - Accent3 12 3 2 2" xfId="12661"/>
    <cellStyle name="20% - Accent3 12 3 3" xfId="12662"/>
    <cellStyle name="20% - Accent3 12 3 4" xfId="12663"/>
    <cellStyle name="20% - Accent3 12 4" xfId="12664"/>
    <cellStyle name="20% - Accent3 12 4 2" xfId="12665"/>
    <cellStyle name="20% - Accent3 12 4 2 2" xfId="12666"/>
    <cellStyle name="20% - Accent3 12 4 3" xfId="12667"/>
    <cellStyle name="20% - Accent3 12 5" xfId="12668"/>
    <cellStyle name="20% - Accent3 12 5 2" xfId="12669"/>
    <cellStyle name="20% - Accent3 12 5 2 2" xfId="12670"/>
    <cellStyle name="20% - Accent3 12 5 3" xfId="12671"/>
    <cellStyle name="20% - Accent3 12 6" xfId="12672"/>
    <cellStyle name="20% - Accent3 12 6 2" xfId="12673"/>
    <cellStyle name="20% - Accent3 12 6 2 2" xfId="12674"/>
    <cellStyle name="20% - Accent3 12 6 3" xfId="12675"/>
    <cellStyle name="20% - Accent3 12 7" xfId="12676"/>
    <cellStyle name="20% - Accent3 12 8" xfId="12677"/>
    <cellStyle name="20% - Accent3 120" xfId="12678"/>
    <cellStyle name="20% - Accent3 120 2" xfId="12679"/>
    <cellStyle name="20% - Accent3 121" xfId="12680"/>
    <cellStyle name="20% - Accent3 121 2" xfId="12681"/>
    <cellStyle name="20% - Accent3 122" xfId="12682"/>
    <cellStyle name="20% - Accent3 122 2" xfId="12683"/>
    <cellStyle name="20% - Accent3 123" xfId="12684"/>
    <cellStyle name="20% - Accent3 123 2" xfId="12685"/>
    <cellStyle name="20% - Accent3 124" xfId="12686"/>
    <cellStyle name="20% - Accent3 124 2" xfId="12687"/>
    <cellStyle name="20% - Accent3 125" xfId="12688"/>
    <cellStyle name="20% - Accent3 125 2" xfId="12689"/>
    <cellStyle name="20% - Accent3 126" xfId="12690"/>
    <cellStyle name="20% - Accent3 126 2" xfId="12691"/>
    <cellStyle name="20% - Accent3 127" xfId="12692"/>
    <cellStyle name="20% - Accent3 127 2" xfId="12693"/>
    <cellStyle name="20% - Accent3 128" xfId="12694"/>
    <cellStyle name="20% - Accent3 128 2" xfId="12695"/>
    <cellStyle name="20% - Accent3 129" xfId="12696"/>
    <cellStyle name="20% - Accent3 129 2" xfId="12697"/>
    <cellStyle name="20% - Accent3 13" xfId="12698"/>
    <cellStyle name="20% - Accent3 13 2" xfId="12699"/>
    <cellStyle name="20% - Accent3 13 2 2" xfId="12700"/>
    <cellStyle name="20% - Accent3 13 2 2 2" xfId="12701"/>
    <cellStyle name="20% - Accent3 13 2 2 2 2" xfId="12702"/>
    <cellStyle name="20% - Accent3 13 2 2 3" xfId="12703"/>
    <cellStyle name="20% - Accent3 13 2 3" xfId="12704"/>
    <cellStyle name="20% - Accent3 13 3" xfId="12705"/>
    <cellStyle name="20% - Accent3 13 3 2" xfId="12706"/>
    <cellStyle name="20% - Accent3 13 3 2 2" xfId="12707"/>
    <cellStyle name="20% - Accent3 13 3 3" xfId="12708"/>
    <cellStyle name="20% - Accent3 13 3 4" xfId="12709"/>
    <cellStyle name="20% - Accent3 13 4" xfId="12710"/>
    <cellStyle name="20% - Accent3 13 4 2" xfId="12711"/>
    <cellStyle name="20% - Accent3 13 4 2 2" xfId="12712"/>
    <cellStyle name="20% - Accent3 13 4 3" xfId="12713"/>
    <cellStyle name="20% - Accent3 13 5" xfId="12714"/>
    <cellStyle name="20% - Accent3 13 5 2" xfId="12715"/>
    <cellStyle name="20% - Accent3 13 5 2 2" xfId="12716"/>
    <cellStyle name="20% - Accent3 13 5 3" xfId="12717"/>
    <cellStyle name="20% - Accent3 13 6" xfId="12718"/>
    <cellStyle name="20% - Accent3 13 6 2" xfId="12719"/>
    <cellStyle name="20% - Accent3 13 6 2 2" xfId="12720"/>
    <cellStyle name="20% - Accent3 13 6 3" xfId="12721"/>
    <cellStyle name="20% - Accent3 13 7" xfId="12722"/>
    <cellStyle name="20% - Accent3 13 8" xfId="12723"/>
    <cellStyle name="20% - Accent3 130" xfId="12724"/>
    <cellStyle name="20% - Accent3 130 2" xfId="12725"/>
    <cellStyle name="20% - Accent3 131" xfId="12726"/>
    <cellStyle name="20% - Accent3 131 2" xfId="12727"/>
    <cellStyle name="20% - Accent3 132" xfId="12728"/>
    <cellStyle name="20% - Accent3 132 2" xfId="12729"/>
    <cellStyle name="20% - Accent3 133" xfId="12730"/>
    <cellStyle name="20% - Accent3 133 2" xfId="12731"/>
    <cellStyle name="20% - Accent3 134" xfId="12732"/>
    <cellStyle name="20% - Accent3 134 2" xfId="12733"/>
    <cellStyle name="20% - Accent3 135" xfId="12734"/>
    <cellStyle name="20% - Accent3 135 2" xfId="12735"/>
    <cellStyle name="20% - Accent3 136" xfId="12736"/>
    <cellStyle name="20% - Accent3 136 2" xfId="12737"/>
    <cellStyle name="20% - Accent3 137" xfId="12738"/>
    <cellStyle name="20% - Accent3 137 2" xfId="12739"/>
    <cellStyle name="20% - Accent3 138" xfId="12740"/>
    <cellStyle name="20% - Accent3 138 2" xfId="12741"/>
    <cellStyle name="20% - Accent3 139" xfId="12742"/>
    <cellStyle name="20% - Accent3 139 2" xfId="12743"/>
    <cellStyle name="20% - Accent3 14" xfId="12744"/>
    <cellStyle name="20% - Accent3 14 2" xfId="12745"/>
    <cellStyle name="20% - Accent3 14 2 2" xfId="12746"/>
    <cellStyle name="20% - Accent3 14 2 2 2" xfId="12747"/>
    <cellStyle name="20% - Accent3 14 2 2 3" xfId="12748"/>
    <cellStyle name="20% - Accent3 14 2 2 4" xfId="12749"/>
    <cellStyle name="20% - Accent3 14 2 3" xfId="12750"/>
    <cellStyle name="20% - Accent3 14 2 4" xfId="12751"/>
    <cellStyle name="20% - Accent3 14 2 5" xfId="12752"/>
    <cellStyle name="20% - Accent3 14 2 6" xfId="12753"/>
    <cellStyle name="20% - Accent3 14 3" xfId="12754"/>
    <cellStyle name="20% - Accent3 14 3 2" xfId="12755"/>
    <cellStyle name="20% - Accent3 14 3 2 2" xfId="12756"/>
    <cellStyle name="20% - Accent3 14 3 3" xfId="12757"/>
    <cellStyle name="20% - Accent3 14 4" xfId="12758"/>
    <cellStyle name="20% - Accent3 14 4 2" xfId="12759"/>
    <cellStyle name="20% - Accent3 14 4 2 2" xfId="12760"/>
    <cellStyle name="20% - Accent3 14 4 3" xfId="12761"/>
    <cellStyle name="20% - Accent3 14 5" xfId="12762"/>
    <cellStyle name="20% - Accent3 14 5 2" xfId="12763"/>
    <cellStyle name="20% - Accent3 14 5 2 2" xfId="12764"/>
    <cellStyle name="20% - Accent3 14 5 3" xfId="12765"/>
    <cellStyle name="20% - Accent3 14 6" xfId="12766"/>
    <cellStyle name="20% - Accent3 14 6 2" xfId="12767"/>
    <cellStyle name="20% - Accent3 14 6 2 2" xfId="12768"/>
    <cellStyle name="20% - Accent3 14 6 3" xfId="12769"/>
    <cellStyle name="20% - Accent3 14 7" xfId="12770"/>
    <cellStyle name="20% - Accent3 140" xfId="12771"/>
    <cellStyle name="20% - Accent3 140 2" xfId="12772"/>
    <cellStyle name="20% - Accent3 141" xfId="12773"/>
    <cellStyle name="20% - Accent3 141 2" xfId="12774"/>
    <cellStyle name="20% - Accent3 142" xfId="12775"/>
    <cellStyle name="20% - Accent3 142 2" xfId="12776"/>
    <cellStyle name="20% - Accent3 143" xfId="12777"/>
    <cellStyle name="20% - Accent3 143 2" xfId="12778"/>
    <cellStyle name="20% - Accent3 144" xfId="12779"/>
    <cellStyle name="20% - Accent3 144 2" xfId="12780"/>
    <cellStyle name="20% - Accent3 145" xfId="12781"/>
    <cellStyle name="20% - Accent3 145 2" xfId="12782"/>
    <cellStyle name="20% - Accent3 146" xfId="12783"/>
    <cellStyle name="20% - Accent3 146 2" xfId="12784"/>
    <cellStyle name="20% - Accent3 147" xfId="12785"/>
    <cellStyle name="20% - Accent3 147 2" xfId="12786"/>
    <cellStyle name="20% - Accent3 148" xfId="12787"/>
    <cellStyle name="20% - Accent3 148 2" xfId="12788"/>
    <cellStyle name="20% - Accent3 149" xfId="12789"/>
    <cellStyle name="20% - Accent3 149 2" xfId="12790"/>
    <cellStyle name="20% - Accent3 15" xfId="12791"/>
    <cellStyle name="20% - Accent3 15 2" xfId="12792"/>
    <cellStyle name="20% - Accent3 15 2 2" xfId="12793"/>
    <cellStyle name="20% - Accent3 15 2 2 2" xfId="12794"/>
    <cellStyle name="20% - Accent3 15 2 2 3" xfId="12795"/>
    <cellStyle name="20% - Accent3 15 2 2 4" xfId="12796"/>
    <cellStyle name="20% - Accent3 15 2 3" xfId="12797"/>
    <cellStyle name="20% - Accent3 15 2 4" xfId="12798"/>
    <cellStyle name="20% - Accent3 15 2 5" xfId="12799"/>
    <cellStyle name="20% - Accent3 15 2 6" xfId="12800"/>
    <cellStyle name="20% - Accent3 15 3" xfId="12801"/>
    <cellStyle name="20% - Accent3 15 3 2" xfId="12802"/>
    <cellStyle name="20% - Accent3 15 3 2 2" xfId="12803"/>
    <cellStyle name="20% - Accent3 15 3 3" xfId="12804"/>
    <cellStyle name="20% - Accent3 15 4" xfId="12805"/>
    <cellStyle name="20% - Accent3 15 4 2" xfId="12806"/>
    <cellStyle name="20% - Accent3 15 4 2 2" xfId="12807"/>
    <cellStyle name="20% - Accent3 15 4 3" xfId="12808"/>
    <cellStyle name="20% - Accent3 15 5" xfId="12809"/>
    <cellStyle name="20% - Accent3 15 5 2" xfId="12810"/>
    <cellStyle name="20% - Accent3 15 5 2 2" xfId="12811"/>
    <cellStyle name="20% - Accent3 15 5 3" xfId="12812"/>
    <cellStyle name="20% - Accent3 15 6" xfId="12813"/>
    <cellStyle name="20% - Accent3 15 6 2" xfId="12814"/>
    <cellStyle name="20% - Accent3 15 6 2 2" xfId="12815"/>
    <cellStyle name="20% - Accent3 15 6 3" xfId="12816"/>
    <cellStyle name="20% - Accent3 15 7" xfId="12817"/>
    <cellStyle name="20% - Accent3 150" xfId="12818"/>
    <cellStyle name="20% - Accent3 150 2" xfId="12819"/>
    <cellStyle name="20% - Accent3 151" xfId="12820"/>
    <cellStyle name="20% - Accent3 151 2" xfId="12821"/>
    <cellStyle name="20% - Accent3 152" xfId="12822"/>
    <cellStyle name="20% - Accent3 152 2" xfId="12823"/>
    <cellStyle name="20% - Accent3 153" xfId="12824"/>
    <cellStyle name="20% - Accent3 153 2" xfId="12825"/>
    <cellStyle name="20% - Accent3 154" xfId="12826"/>
    <cellStyle name="20% - Accent3 154 2" xfId="12827"/>
    <cellStyle name="20% - Accent3 155" xfId="12828"/>
    <cellStyle name="20% - Accent3 155 2" xfId="12829"/>
    <cellStyle name="20% - Accent3 156" xfId="12830"/>
    <cellStyle name="20% - Accent3 156 2" xfId="12831"/>
    <cellStyle name="20% - Accent3 157" xfId="12832"/>
    <cellStyle name="20% - Accent3 157 2" xfId="12833"/>
    <cellStyle name="20% - Accent3 158" xfId="12834"/>
    <cellStyle name="20% - Accent3 158 2" xfId="12835"/>
    <cellStyle name="20% - Accent3 159" xfId="12836"/>
    <cellStyle name="20% - Accent3 159 2" xfId="12837"/>
    <cellStyle name="20% - Accent3 16" xfId="12838"/>
    <cellStyle name="20% - Accent3 16 2" xfId="12839"/>
    <cellStyle name="20% - Accent3 16 2 2" xfId="12840"/>
    <cellStyle name="20% - Accent3 16 2 2 2" xfId="12841"/>
    <cellStyle name="20% - Accent3 16 2 2 3" xfId="12842"/>
    <cellStyle name="20% - Accent3 16 2 2 4" xfId="12843"/>
    <cellStyle name="20% - Accent3 16 2 3" xfId="12844"/>
    <cellStyle name="20% - Accent3 16 2 4" xfId="12845"/>
    <cellStyle name="20% - Accent3 16 2 5" xfId="12846"/>
    <cellStyle name="20% - Accent3 16 2 6" xfId="12847"/>
    <cellStyle name="20% - Accent3 16 3" xfId="12848"/>
    <cellStyle name="20% - Accent3 16 3 2" xfId="12849"/>
    <cellStyle name="20% - Accent3 16 3 2 2" xfId="12850"/>
    <cellStyle name="20% - Accent3 16 3 3" xfId="12851"/>
    <cellStyle name="20% - Accent3 16 4" xfId="12852"/>
    <cellStyle name="20% - Accent3 16 4 2" xfId="12853"/>
    <cellStyle name="20% - Accent3 16 4 2 2" xfId="12854"/>
    <cellStyle name="20% - Accent3 16 4 3" xfId="12855"/>
    <cellStyle name="20% - Accent3 16 5" xfId="12856"/>
    <cellStyle name="20% - Accent3 16 5 2" xfId="12857"/>
    <cellStyle name="20% - Accent3 16 5 2 2" xfId="12858"/>
    <cellStyle name="20% - Accent3 16 5 3" xfId="12859"/>
    <cellStyle name="20% - Accent3 16 6" xfId="12860"/>
    <cellStyle name="20% - Accent3 16 6 2" xfId="12861"/>
    <cellStyle name="20% - Accent3 16 6 2 2" xfId="12862"/>
    <cellStyle name="20% - Accent3 16 6 3" xfId="12863"/>
    <cellStyle name="20% - Accent3 16 7" xfId="12864"/>
    <cellStyle name="20% - Accent3 160" xfId="12865"/>
    <cellStyle name="20% - Accent3 160 2" xfId="12866"/>
    <cellStyle name="20% - Accent3 161" xfId="12867"/>
    <cellStyle name="20% - Accent3 161 2" xfId="12868"/>
    <cellStyle name="20% - Accent3 162" xfId="12869"/>
    <cellStyle name="20% - Accent3 162 2" xfId="12870"/>
    <cellStyle name="20% - Accent3 163" xfId="12871"/>
    <cellStyle name="20% - Accent3 163 2" xfId="12872"/>
    <cellStyle name="20% - Accent3 164" xfId="12873"/>
    <cellStyle name="20% - Accent3 164 2" xfId="12874"/>
    <cellStyle name="20% - Accent3 165" xfId="12875"/>
    <cellStyle name="20% - Accent3 165 2" xfId="12876"/>
    <cellStyle name="20% - Accent3 166" xfId="12877"/>
    <cellStyle name="20% - Accent3 166 2" xfId="12878"/>
    <cellStyle name="20% - Accent3 167" xfId="12879"/>
    <cellStyle name="20% - Accent3 167 2" xfId="12880"/>
    <cellStyle name="20% - Accent3 168" xfId="12881"/>
    <cellStyle name="20% - Accent3 168 2" xfId="12882"/>
    <cellStyle name="20% - Accent3 169" xfId="12883"/>
    <cellStyle name="20% - Accent3 169 2" xfId="12884"/>
    <cellStyle name="20% - Accent3 17" xfId="12885"/>
    <cellStyle name="20% - Accent3 17 2" xfId="12886"/>
    <cellStyle name="20% - Accent3 17 2 2" xfId="12887"/>
    <cellStyle name="20% - Accent3 17 2 3" xfId="12888"/>
    <cellStyle name="20% - Accent3 17 2 4" xfId="12889"/>
    <cellStyle name="20% - Accent3 17 2 5" xfId="12890"/>
    <cellStyle name="20% - Accent3 17 3" xfId="12891"/>
    <cellStyle name="20% - Accent3 17 3 2" xfId="12892"/>
    <cellStyle name="20% - Accent3 17 3 2 2" xfId="12893"/>
    <cellStyle name="20% - Accent3 17 3 3" xfId="12894"/>
    <cellStyle name="20% - Accent3 17 4" xfId="12895"/>
    <cellStyle name="20% - Accent3 17 4 2" xfId="12896"/>
    <cellStyle name="20% - Accent3 17 4 2 2" xfId="12897"/>
    <cellStyle name="20% - Accent3 17 4 3" xfId="12898"/>
    <cellStyle name="20% - Accent3 17 5" xfId="12899"/>
    <cellStyle name="20% - Accent3 17 5 2" xfId="12900"/>
    <cellStyle name="20% - Accent3 17 5 2 2" xfId="12901"/>
    <cellStyle name="20% - Accent3 17 5 3" xfId="12902"/>
    <cellStyle name="20% - Accent3 17 6" xfId="12903"/>
    <cellStyle name="20% - Accent3 17 6 2" xfId="12904"/>
    <cellStyle name="20% - Accent3 17 6 2 2" xfId="12905"/>
    <cellStyle name="20% - Accent3 17 6 3" xfId="12906"/>
    <cellStyle name="20% - Accent3 17 7" xfId="12907"/>
    <cellStyle name="20% - Accent3 170" xfId="12908"/>
    <cellStyle name="20% - Accent3 170 2" xfId="12909"/>
    <cellStyle name="20% - Accent3 171" xfId="12910"/>
    <cellStyle name="20% - Accent3 171 2" xfId="12911"/>
    <cellStyle name="20% - Accent3 172" xfId="12912"/>
    <cellStyle name="20% - Accent3 172 2" xfId="12913"/>
    <cellStyle name="20% - Accent3 173" xfId="12914"/>
    <cellStyle name="20% - Accent3 173 2" xfId="12915"/>
    <cellStyle name="20% - Accent3 174" xfId="12916"/>
    <cellStyle name="20% - Accent3 174 2" xfId="12917"/>
    <cellStyle name="20% - Accent3 175" xfId="12918"/>
    <cellStyle name="20% - Accent3 176" xfId="12919"/>
    <cellStyle name="20% - Accent3 177" xfId="12920"/>
    <cellStyle name="20% - Accent3 178" xfId="12921"/>
    <cellStyle name="20% - Accent3 179" xfId="12922"/>
    <cellStyle name="20% - Accent3 18" xfId="12923"/>
    <cellStyle name="20% - Accent3 18 2" xfId="12924"/>
    <cellStyle name="20% - Accent3 18 2 2" xfId="12925"/>
    <cellStyle name="20% - Accent3 18 2 3" xfId="12926"/>
    <cellStyle name="20% - Accent3 18 2 4" xfId="12927"/>
    <cellStyle name="20% - Accent3 18 2 5" xfId="12928"/>
    <cellStyle name="20% - Accent3 18 3" xfId="12929"/>
    <cellStyle name="20% - Accent3 18 3 2" xfId="12930"/>
    <cellStyle name="20% - Accent3 18 3 2 2" xfId="12931"/>
    <cellStyle name="20% - Accent3 18 3 3" xfId="12932"/>
    <cellStyle name="20% - Accent3 18 4" xfId="12933"/>
    <cellStyle name="20% - Accent3 18 4 2" xfId="12934"/>
    <cellStyle name="20% - Accent3 18 4 2 2" xfId="12935"/>
    <cellStyle name="20% - Accent3 18 4 3" xfId="12936"/>
    <cellStyle name="20% - Accent3 18 5" xfId="12937"/>
    <cellStyle name="20% - Accent3 18 5 2" xfId="12938"/>
    <cellStyle name="20% - Accent3 18 5 2 2" xfId="12939"/>
    <cellStyle name="20% - Accent3 18 5 3" xfId="12940"/>
    <cellStyle name="20% - Accent3 18 6" xfId="12941"/>
    <cellStyle name="20% - Accent3 18 6 2" xfId="12942"/>
    <cellStyle name="20% - Accent3 18 6 2 2" xfId="12943"/>
    <cellStyle name="20% - Accent3 18 6 3" xfId="12944"/>
    <cellStyle name="20% - Accent3 18 7" xfId="12945"/>
    <cellStyle name="20% - Accent3 180" xfId="12946"/>
    <cellStyle name="20% - Accent3 181" xfId="12947"/>
    <cellStyle name="20% - Accent3 182" xfId="12948"/>
    <cellStyle name="20% - Accent3 183" xfId="12949"/>
    <cellStyle name="20% - Accent3 184" xfId="12950"/>
    <cellStyle name="20% - Accent3 185" xfId="12951"/>
    <cellStyle name="20% - Accent3 186" xfId="12952"/>
    <cellStyle name="20% - Accent3 187" xfId="12953"/>
    <cellStyle name="20% - Accent3 188" xfId="12954"/>
    <cellStyle name="20% - Accent3 189" xfId="12955"/>
    <cellStyle name="20% - Accent3 19" xfId="12956"/>
    <cellStyle name="20% - Accent3 19 2" xfId="12957"/>
    <cellStyle name="20% - Accent3 19 2 2" xfId="12958"/>
    <cellStyle name="20% - Accent3 19 2 3" xfId="12959"/>
    <cellStyle name="20% - Accent3 19 2 4" xfId="12960"/>
    <cellStyle name="20% - Accent3 19 2 5" xfId="12961"/>
    <cellStyle name="20% - Accent3 19 3" xfId="12962"/>
    <cellStyle name="20% - Accent3 19 3 2" xfId="12963"/>
    <cellStyle name="20% - Accent3 19 3 2 2" xfId="12964"/>
    <cellStyle name="20% - Accent3 19 3 3" xfId="12965"/>
    <cellStyle name="20% - Accent3 19 4" xfId="12966"/>
    <cellStyle name="20% - Accent3 19 4 2" xfId="12967"/>
    <cellStyle name="20% - Accent3 19 4 2 2" xfId="12968"/>
    <cellStyle name="20% - Accent3 19 4 3" xfId="12969"/>
    <cellStyle name="20% - Accent3 19 5" xfId="12970"/>
    <cellStyle name="20% - Accent3 19 5 2" xfId="12971"/>
    <cellStyle name="20% - Accent3 19 5 2 2" xfId="12972"/>
    <cellStyle name="20% - Accent3 19 5 3" xfId="12973"/>
    <cellStyle name="20% - Accent3 19 6" xfId="12974"/>
    <cellStyle name="20% - Accent3 19 6 2" xfId="12975"/>
    <cellStyle name="20% - Accent3 19 6 2 2" xfId="12976"/>
    <cellStyle name="20% - Accent3 19 6 3" xfId="12977"/>
    <cellStyle name="20% - Accent3 19 7" xfId="12978"/>
    <cellStyle name="20% - Accent3 190" xfId="12979"/>
    <cellStyle name="20% - Accent3 191" xfId="12980"/>
    <cellStyle name="20% - Accent3 192" xfId="12981"/>
    <cellStyle name="20% - Accent3 193" xfId="12982"/>
    <cellStyle name="20% - Accent3 194" xfId="12983"/>
    <cellStyle name="20% - Accent3 195" xfId="12984"/>
    <cellStyle name="20% - Accent3 196" xfId="12985"/>
    <cellStyle name="20% - Accent3 197" xfId="12986"/>
    <cellStyle name="20% - Accent3 198" xfId="12987"/>
    <cellStyle name="20% - Accent3 199" xfId="12988"/>
    <cellStyle name="20% - Accent3 2" xfId="12989"/>
    <cellStyle name="20% - Accent3 2 10" xfId="12990"/>
    <cellStyle name="20% - Accent3 2 10 2" xfId="12991"/>
    <cellStyle name="20% - Accent3 2 10 2 2" xfId="12992"/>
    <cellStyle name="20% - Accent3 2 10 3" xfId="12993"/>
    <cellStyle name="20% - Accent3 2 11" xfId="12994"/>
    <cellStyle name="20% - Accent3 2 11 2" xfId="12995"/>
    <cellStyle name="20% - Accent3 2 11 2 2" xfId="12996"/>
    <cellStyle name="20% - Accent3 2 11 3" xfId="12997"/>
    <cellStyle name="20% - Accent3 2 12" xfId="12998"/>
    <cellStyle name="20% - Accent3 2 12 2" xfId="12999"/>
    <cellStyle name="20% - Accent3 2 12 2 2" xfId="13000"/>
    <cellStyle name="20% - Accent3 2 12 3" xfId="13001"/>
    <cellStyle name="20% - Accent3 2 13" xfId="13002"/>
    <cellStyle name="20% - Accent3 2 13 2" xfId="13003"/>
    <cellStyle name="20% - Accent3 2 13 2 2" xfId="13004"/>
    <cellStyle name="20% - Accent3 2 13 3" xfId="13005"/>
    <cellStyle name="20% - Accent3 2 14" xfId="13006"/>
    <cellStyle name="20% - Accent3 2 14 2" xfId="13007"/>
    <cellStyle name="20% - Accent3 2 14 2 2" xfId="13008"/>
    <cellStyle name="20% - Accent3 2 14 3" xfId="13009"/>
    <cellStyle name="20% - Accent3 2 15" xfId="13010"/>
    <cellStyle name="20% - Accent3 2 15 2" xfId="13011"/>
    <cellStyle name="20% - Accent3 2 15 2 2" xfId="13012"/>
    <cellStyle name="20% - Accent3 2 15 3" xfId="13013"/>
    <cellStyle name="20% - Accent3 2 16" xfId="13014"/>
    <cellStyle name="20% - Accent3 2 17" xfId="13015"/>
    <cellStyle name="20% - Accent3 2 17 2" xfId="13016"/>
    <cellStyle name="20% - Accent3 2 17 2 2" xfId="13017"/>
    <cellStyle name="20% - Accent3 2 17 3" xfId="13018"/>
    <cellStyle name="20% - Accent3 2 18" xfId="13019"/>
    <cellStyle name="20% - Accent3 2 18 2" xfId="13020"/>
    <cellStyle name="20% - Accent3 2 18 2 2" xfId="13021"/>
    <cellStyle name="20% - Accent3 2 18 3" xfId="13022"/>
    <cellStyle name="20% - Accent3 2 19" xfId="13023"/>
    <cellStyle name="20% - Accent3 2 19 2" xfId="13024"/>
    <cellStyle name="20% - Accent3 2 19 2 2" xfId="13025"/>
    <cellStyle name="20% - Accent3 2 19 3" xfId="13026"/>
    <cellStyle name="20% - Accent3 2 2" xfId="13027"/>
    <cellStyle name="20% - Accent3 2 2 10" xfId="13028"/>
    <cellStyle name="20% - Accent3 2 2 11" xfId="13029"/>
    <cellStyle name="20% - Accent3 2 2 12" xfId="13030"/>
    <cellStyle name="20% - Accent3 2 2 2" xfId="13031"/>
    <cellStyle name="20% - Accent3 2 2 2 10" xfId="13032"/>
    <cellStyle name="20% - Accent3 2 2 2 2" xfId="13033"/>
    <cellStyle name="20% - Accent3 2 2 2 2 2" xfId="13034"/>
    <cellStyle name="20% - Accent3 2 2 2 2 2 2" xfId="13035"/>
    <cellStyle name="20% - Accent3 2 2 2 2 2 2 2" xfId="13036"/>
    <cellStyle name="20% - Accent3 2 2 2 2 2 2 2 2" xfId="13037"/>
    <cellStyle name="20% - Accent3 2 2 2 2 2 2 2 2 2" xfId="13038"/>
    <cellStyle name="20% - Accent3 2 2 2 2 2 2 2 2 2 2" xfId="13039"/>
    <cellStyle name="20% - Accent3 2 2 2 2 2 2 2 2 2 2 2" xfId="13040"/>
    <cellStyle name="20% - Accent3 2 2 2 2 2 2 2 2 2 3" xfId="13041"/>
    <cellStyle name="20% - Accent3 2 2 2 2 2 2 2 2 3" xfId="13042"/>
    <cellStyle name="20% - Accent3 2 2 2 2 2 2 2 2 3 2" xfId="13043"/>
    <cellStyle name="20% - Accent3 2 2 2 2 2 2 2 2 3 2 2" xfId="13044"/>
    <cellStyle name="20% - Accent3 2 2 2 2 2 2 2 2 3 3" xfId="13045"/>
    <cellStyle name="20% - Accent3 2 2 2 2 2 2 2 2 4" xfId="13046"/>
    <cellStyle name="20% - Accent3 2 2 2 2 2 2 2 3" xfId="13047"/>
    <cellStyle name="20% - Accent3 2 2 2 2 2 2 2 4" xfId="13048"/>
    <cellStyle name="20% - Accent3 2 2 2 2 2 2 2 4 2" xfId="13049"/>
    <cellStyle name="20% - Accent3 2 2 2 2 2 2 2 5" xfId="13050"/>
    <cellStyle name="20% - Accent3 2 2 2 2 2 2 2 6" xfId="13051"/>
    <cellStyle name="20% - Accent3 2 2 2 2 2 2 2 7" xfId="13052"/>
    <cellStyle name="20% - Accent3 2 2 2 2 2 2 3" xfId="13053"/>
    <cellStyle name="20% - Accent3 2 2 2 2 2 2 3 2" xfId="13054"/>
    <cellStyle name="20% - Accent3 2 2 2 2 2 2 3 2 2" xfId="13055"/>
    <cellStyle name="20% - Accent3 2 2 2 2 2 2 3 3" xfId="13056"/>
    <cellStyle name="20% - Accent3 2 2 2 2 2 2 4" xfId="13057"/>
    <cellStyle name="20% - Accent3 2 2 2 2 2 2 5" xfId="13058"/>
    <cellStyle name="20% - Accent3 2 2 2 2 2 2 6" xfId="13059"/>
    <cellStyle name="20% - Accent3 2 2 2 2 2 2 7" xfId="13060"/>
    <cellStyle name="20% - Accent3 2 2 2 2 2 3" xfId="13061"/>
    <cellStyle name="20% - Accent3 2 2 2 2 2 4" xfId="13062"/>
    <cellStyle name="20% - Accent3 2 2 2 2 2 4 2" xfId="13063"/>
    <cellStyle name="20% - Accent3 2 2 2 2 2 5" xfId="13064"/>
    <cellStyle name="20% - Accent3 2 2 2 2 2 6" xfId="13065"/>
    <cellStyle name="20% - Accent3 2 2 2 2 2 7" xfId="13066"/>
    <cellStyle name="20% - Accent3 2 2 2 2 3" xfId="13067"/>
    <cellStyle name="20% - Accent3 2 2 2 2 3 2" xfId="13068"/>
    <cellStyle name="20% - Accent3 2 2 2 2 3 2 2" xfId="13069"/>
    <cellStyle name="20% - Accent3 2 2 2 2 3 3" xfId="13070"/>
    <cellStyle name="20% - Accent3 2 2 2 2 4" xfId="13071"/>
    <cellStyle name="20% - Accent3 2 2 2 2 4 2" xfId="13072"/>
    <cellStyle name="20% - Accent3 2 2 2 2 4 2 2" xfId="13073"/>
    <cellStyle name="20% - Accent3 2 2 2 2 4 3" xfId="13074"/>
    <cellStyle name="20% - Accent3 2 2 2 2 5" xfId="13075"/>
    <cellStyle name="20% - Accent3 2 2 2 2 5 2" xfId="13076"/>
    <cellStyle name="20% - Accent3 2 2 2 2 5 2 2" xfId="13077"/>
    <cellStyle name="20% - Accent3 2 2 2 2 5 3" xfId="13078"/>
    <cellStyle name="20% - Accent3 2 2 2 2 6" xfId="13079"/>
    <cellStyle name="20% - Accent3 2 2 2 2 7" xfId="13080"/>
    <cellStyle name="20% - Accent3 2 2 2 2 8" xfId="13081"/>
    <cellStyle name="20% - Accent3 2 2 2 2 9" xfId="13082"/>
    <cellStyle name="20% - Accent3 2 2 2 3" xfId="13083"/>
    <cellStyle name="20% - Accent3 2 2 2 4" xfId="13084"/>
    <cellStyle name="20% - Accent3 2 2 2 5" xfId="13085"/>
    <cellStyle name="20% - Accent3 2 2 2 6" xfId="13086"/>
    <cellStyle name="20% - Accent3 2 2 2 6 2" xfId="13087"/>
    <cellStyle name="20% - Accent3 2 2 2 7" xfId="13088"/>
    <cellStyle name="20% - Accent3 2 2 2 8" xfId="13089"/>
    <cellStyle name="20% - Accent3 2 2 2 9" xfId="13090"/>
    <cellStyle name="20% - Accent3 2 2 3" xfId="13091"/>
    <cellStyle name="20% - Accent3 2 2 3 2" xfId="13092"/>
    <cellStyle name="20% - Accent3 2 2 3 2 2" xfId="13093"/>
    <cellStyle name="20% - Accent3 2 2 3 3" xfId="13094"/>
    <cellStyle name="20% - Accent3 2 2 3 4" xfId="13095"/>
    <cellStyle name="20% - Accent3 2 2 4" xfId="13096"/>
    <cellStyle name="20% - Accent3 2 2 4 2" xfId="13097"/>
    <cellStyle name="20% - Accent3 2 2 4 2 2" xfId="13098"/>
    <cellStyle name="20% - Accent3 2 2 4 3" xfId="13099"/>
    <cellStyle name="20% - Accent3 2 2 5" xfId="13100"/>
    <cellStyle name="20% - Accent3 2 2 5 2" xfId="13101"/>
    <cellStyle name="20% - Accent3 2 2 5 2 2" xfId="13102"/>
    <cellStyle name="20% - Accent3 2 2 5 3" xfId="13103"/>
    <cellStyle name="20% - Accent3 2 2 6" xfId="13104"/>
    <cellStyle name="20% - Accent3 2 2 6 2" xfId="13105"/>
    <cellStyle name="20% - Accent3 2 2 6 2 2" xfId="13106"/>
    <cellStyle name="20% - Accent3 2 2 6 3" xfId="13107"/>
    <cellStyle name="20% - Accent3 2 2 7" xfId="13108"/>
    <cellStyle name="20% - Accent3 2 2 8" xfId="13109"/>
    <cellStyle name="20% - Accent3 2 2 9" xfId="13110"/>
    <cellStyle name="20% - Accent3 2 20" xfId="13111"/>
    <cellStyle name="20% - Accent3 2 21" xfId="13112"/>
    <cellStyle name="20% - Accent3 2 22" xfId="13113"/>
    <cellStyle name="20% - Accent3 2 23" xfId="13114"/>
    <cellStyle name="20% - Accent3 2 24" xfId="13115"/>
    <cellStyle name="20% - Accent3 2 25" xfId="13116"/>
    <cellStyle name="20% - Accent3 2 26" xfId="13117"/>
    <cellStyle name="20% - Accent3 2 27" xfId="13118"/>
    <cellStyle name="20% - Accent3 2 28" xfId="13119"/>
    <cellStyle name="20% - Accent3 2 29" xfId="13120"/>
    <cellStyle name="20% - Accent3 2 3" xfId="13121"/>
    <cellStyle name="20% - Accent3 2 3 2" xfId="13122"/>
    <cellStyle name="20% - Accent3 2 3 3" xfId="13123"/>
    <cellStyle name="20% - Accent3 2 3 3 2" xfId="13124"/>
    <cellStyle name="20% - Accent3 2 3 4" xfId="13125"/>
    <cellStyle name="20% - Accent3 2 30" xfId="13126"/>
    <cellStyle name="20% - Accent3 2 31" xfId="13127"/>
    <cellStyle name="20% - Accent3 2 32" xfId="13128"/>
    <cellStyle name="20% - Accent3 2 4" xfId="13129"/>
    <cellStyle name="20% - Accent3 2 4 2" xfId="13130"/>
    <cellStyle name="20% - Accent3 2 4 3" xfId="13131"/>
    <cellStyle name="20% - Accent3 2 4 3 2" xfId="13132"/>
    <cellStyle name="20% - Accent3 2 4 4" xfId="13133"/>
    <cellStyle name="20% - Accent3 2 5" xfId="13134"/>
    <cellStyle name="20% - Accent3 2 5 2" xfId="13135"/>
    <cellStyle name="20% - Accent3 2 5 3" xfId="13136"/>
    <cellStyle name="20% - Accent3 2 5 3 2" xfId="13137"/>
    <cellStyle name="20% - Accent3 2 5 4" xfId="13138"/>
    <cellStyle name="20% - Accent3 2 6" xfId="13139"/>
    <cellStyle name="20% - Accent3 2 6 2" xfId="13140"/>
    <cellStyle name="20% - Accent3 2 6 2 2" xfId="13141"/>
    <cellStyle name="20% - Accent3 2 6 3" xfId="13142"/>
    <cellStyle name="20% - Accent3 2 7" xfId="13143"/>
    <cellStyle name="20% - Accent3 2 7 2" xfId="13144"/>
    <cellStyle name="20% - Accent3 2 7 2 2" xfId="13145"/>
    <cellStyle name="20% - Accent3 2 7 3" xfId="13146"/>
    <cellStyle name="20% - Accent3 2 8" xfId="13147"/>
    <cellStyle name="20% - Accent3 2 8 2" xfId="13148"/>
    <cellStyle name="20% - Accent3 2 8 2 2" xfId="13149"/>
    <cellStyle name="20% - Accent3 2 8 3" xfId="13150"/>
    <cellStyle name="20% - Accent3 2 9" xfId="13151"/>
    <cellStyle name="20% - Accent3 2 9 2" xfId="13152"/>
    <cellStyle name="20% - Accent3 2 9 2 2" xfId="13153"/>
    <cellStyle name="20% - Accent3 2 9 3" xfId="13154"/>
    <cellStyle name="20% - Accent3 20" xfId="13155"/>
    <cellStyle name="20% - Accent3 20 2" xfId="13156"/>
    <cellStyle name="20% - Accent3 20 2 2" xfId="13157"/>
    <cellStyle name="20% - Accent3 20 2 3" xfId="13158"/>
    <cellStyle name="20% - Accent3 20 2 4" xfId="13159"/>
    <cellStyle name="20% - Accent3 20 2 5" xfId="13160"/>
    <cellStyle name="20% - Accent3 20 3" xfId="13161"/>
    <cellStyle name="20% - Accent3 20 3 2" xfId="13162"/>
    <cellStyle name="20% - Accent3 20 3 2 2" xfId="13163"/>
    <cellStyle name="20% - Accent3 20 3 3" xfId="13164"/>
    <cellStyle name="20% - Accent3 20 4" xfId="13165"/>
    <cellStyle name="20% - Accent3 20 4 2" xfId="13166"/>
    <cellStyle name="20% - Accent3 20 4 2 2" xfId="13167"/>
    <cellStyle name="20% - Accent3 20 4 3" xfId="13168"/>
    <cellStyle name="20% - Accent3 20 5" xfId="13169"/>
    <cellStyle name="20% - Accent3 20 5 2" xfId="13170"/>
    <cellStyle name="20% - Accent3 20 5 2 2" xfId="13171"/>
    <cellStyle name="20% - Accent3 20 5 3" xfId="13172"/>
    <cellStyle name="20% - Accent3 20 6" xfId="13173"/>
    <cellStyle name="20% - Accent3 20 6 2" xfId="13174"/>
    <cellStyle name="20% - Accent3 20 6 2 2" xfId="13175"/>
    <cellStyle name="20% - Accent3 20 6 3" xfId="13176"/>
    <cellStyle name="20% - Accent3 20 7" xfId="13177"/>
    <cellStyle name="20% - Accent3 200" xfId="13178"/>
    <cellStyle name="20% - Accent3 201" xfId="13179"/>
    <cellStyle name="20% - Accent3 202" xfId="13180"/>
    <cellStyle name="20% - Accent3 203" xfId="13181"/>
    <cellStyle name="20% - Accent3 204" xfId="13182"/>
    <cellStyle name="20% - Accent3 205" xfId="13183"/>
    <cellStyle name="20% - Accent3 206" xfId="13184"/>
    <cellStyle name="20% - Accent3 207" xfId="13185"/>
    <cellStyle name="20% - Accent3 208" xfId="13186"/>
    <cellStyle name="20% - Accent3 209" xfId="13187"/>
    <cellStyle name="20% - Accent3 21" xfId="13188"/>
    <cellStyle name="20% - Accent3 21 2" xfId="13189"/>
    <cellStyle name="20% - Accent3 21 2 2" xfId="13190"/>
    <cellStyle name="20% - Accent3 21 2 3" xfId="13191"/>
    <cellStyle name="20% - Accent3 21 2 4" xfId="13192"/>
    <cellStyle name="20% - Accent3 21 2 5" xfId="13193"/>
    <cellStyle name="20% - Accent3 21 3" xfId="13194"/>
    <cellStyle name="20% - Accent3 21 3 2" xfId="13195"/>
    <cellStyle name="20% - Accent3 21 3 2 2" xfId="13196"/>
    <cellStyle name="20% - Accent3 21 3 3" xfId="13197"/>
    <cellStyle name="20% - Accent3 21 4" xfId="13198"/>
    <cellStyle name="20% - Accent3 21 4 2" xfId="13199"/>
    <cellStyle name="20% - Accent3 21 4 2 2" xfId="13200"/>
    <cellStyle name="20% - Accent3 21 4 3" xfId="13201"/>
    <cellStyle name="20% - Accent3 21 5" xfId="13202"/>
    <cellStyle name="20% - Accent3 21 5 2" xfId="13203"/>
    <cellStyle name="20% - Accent3 21 5 2 2" xfId="13204"/>
    <cellStyle name="20% - Accent3 21 5 3" xfId="13205"/>
    <cellStyle name="20% - Accent3 21 6" xfId="13206"/>
    <cellStyle name="20% - Accent3 21 6 2" xfId="13207"/>
    <cellStyle name="20% - Accent3 21 6 2 2" xfId="13208"/>
    <cellStyle name="20% - Accent3 21 6 3" xfId="13209"/>
    <cellStyle name="20% - Accent3 21 7" xfId="13210"/>
    <cellStyle name="20% - Accent3 210" xfId="13211"/>
    <cellStyle name="20% - Accent3 211" xfId="13212"/>
    <cellStyle name="20% - Accent3 212" xfId="13213"/>
    <cellStyle name="20% - Accent3 213" xfId="13214"/>
    <cellStyle name="20% - Accent3 214" xfId="13215"/>
    <cellStyle name="20% - Accent3 215" xfId="13216"/>
    <cellStyle name="20% - Accent3 216" xfId="13217"/>
    <cellStyle name="20% - Accent3 217" xfId="13218"/>
    <cellStyle name="20% - Accent3 218" xfId="13219"/>
    <cellStyle name="20% - Accent3 219" xfId="13220"/>
    <cellStyle name="20% - Accent3 22" xfId="13221"/>
    <cellStyle name="20% - Accent3 22 2" xfId="13222"/>
    <cellStyle name="20% - Accent3 22 2 2" xfId="13223"/>
    <cellStyle name="20% - Accent3 22 2 3" xfId="13224"/>
    <cellStyle name="20% - Accent3 22 2 4" xfId="13225"/>
    <cellStyle name="20% - Accent3 22 2 5" xfId="13226"/>
    <cellStyle name="20% - Accent3 22 3" xfId="13227"/>
    <cellStyle name="20% - Accent3 22 3 2" xfId="13228"/>
    <cellStyle name="20% - Accent3 22 3 2 2" xfId="13229"/>
    <cellStyle name="20% - Accent3 22 3 3" xfId="13230"/>
    <cellStyle name="20% - Accent3 22 4" xfId="13231"/>
    <cellStyle name="20% - Accent3 22 4 2" xfId="13232"/>
    <cellStyle name="20% - Accent3 22 4 2 2" xfId="13233"/>
    <cellStyle name="20% - Accent3 22 4 3" xfId="13234"/>
    <cellStyle name="20% - Accent3 22 5" xfId="13235"/>
    <cellStyle name="20% - Accent3 22 5 2" xfId="13236"/>
    <cellStyle name="20% - Accent3 22 5 2 2" xfId="13237"/>
    <cellStyle name="20% - Accent3 22 5 3" xfId="13238"/>
    <cellStyle name="20% - Accent3 22 6" xfId="13239"/>
    <cellStyle name="20% - Accent3 22 6 2" xfId="13240"/>
    <cellStyle name="20% - Accent3 22 6 2 2" xfId="13241"/>
    <cellStyle name="20% - Accent3 22 6 3" xfId="13242"/>
    <cellStyle name="20% - Accent3 22 7" xfId="13243"/>
    <cellStyle name="20% - Accent3 220" xfId="13244"/>
    <cellStyle name="20% - Accent3 221" xfId="13245"/>
    <cellStyle name="20% - Accent3 222" xfId="13246"/>
    <cellStyle name="20% - Accent3 223" xfId="13247"/>
    <cellStyle name="20% - Accent3 224" xfId="13248"/>
    <cellStyle name="20% - Accent3 225" xfId="13249"/>
    <cellStyle name="20% - Accent3 226" xfId="13250"/>
    <cellStyle name="20% - Accent3 227" xfId="13251"/>
    <cellStyle name="20% - Accent3 228" xfId="13252"/>
    <cellStyle name="20% - Accent3 229" xfId="13253"/>
    <cellStyle name="20% - Accent3 23" xfId="13254"/>
    <cellStyle name="20% - Accent3 23 2" xfId="13255"/>
    <cellStyle name="20% - Accent3 23 2 2" xfId="13256"/>
    <cellStyle name="20% - Accent3 23 2 3" xfId="13257"/>
    <cellStyle name="20% - Accent3 23 2 4" xfId="13258"/>
    <cellStyle name="20% - Accent3 23 2 5" xfId="13259"/>
    <cellStyle name="20% - Accent3 23 3" xfId="13260"/>
    <cellStyle name="20% - Accent3 23 3 2" xfId="13261"/>
    <cellStyle name="20% - Accent3 23 3 2 2" xfId="13262"/>
    <cellStyle name="20% - Accent3 23 3 3" xfId="13263"/>
    <cellStyle name="20% - Accent3 23 4" xfId="13264"/>
    <cellStyle name="20% - Accent3 23 4 2" xfId="13265"/>
    <cellStyle name="20% - Accent3 23 4 2 2" xfId="13266"/>
    <cellStyle name="20% - Accent3 23 4 3" xfId="13267"/>
    <cellStyle name="20% - Accent3 23 5" xfId="13268"/>
    <cellStyle name="20% - Accent3 23 5 2" xfId="13269"/>
    <cellStyle name="20% - Accent3 23 5 2 2" xfId="13270"/>
    <cellStyle name="20% - Accent3 23 5 3" xfId="13271"/>
    <cellStyle name="20% - Accent3 23 6" xfId="13272"/>
    <cellStyle name="20% - Accent3 23 6 2" xfId="13273"/>
    <cellStyle name="20% - Accent3 23 6 2 2" xfId="13274"/>
    <cellStyle name="20% - Accent3 23 6 3" xfId="13275"/>
    <cellStyle name="20% - Accent3 23 7" xfId="13276"/>
    <cellStyle name="20% - Accent3 230" xfId="13277"/>
    <cellStyle name="20% - Accent3 231" xfId="13278"/>
    <cellStyle name="20% - Accent3 232" xfId="13279"/>
    <cellStyle name="20% - Accent3 233" xfId="13280"/>
    <cellStyle name="20% - Accent3 234" xfId="13281"/>
    <cellStyle name="20% - Accent3 235" xfId="13282"/>
    <cellStyle name="20% - Accent3 236" xfId="13283"/>
    <cellStyle name="20% - Accent3 237" xfId="13284"/>
    <cellStyle name="20% - Accent3 24" xfId="13285"/>
    <cellStyle name="20% - Accent3 24 2" xfId="13286"/>
    <cellStyle name="20% - Accent3 24 2 2" xfId="13287"/>
    <cellStyle name="20% - Accent3 24 2 3" xfId="13288"/>
    <cellStyle name="20% - Accent3 24 2 4" xfId="13289"/>
    <cellStyle name="20% - Accent3 24 2 5" xfId="13290"/>
    <cellStyle name="20% - Accent3 24 3" xfId="13291"/>
    <cellStyle name="20% - Accent3 24 3 2" xfId="13292"/>
    <cellStyle name="20% - Accent3 24 3 2 2" xfId="13293"/>
    <cellStyle name="20% - Accent3 24 3 3" xfId="13294"/>
    <cellStyle name="20% - Accent3 24 4" xfId="13295"/>
    <cellStyle name="20% - Accent3 24 4 2" xfId="13296"/>
    <cellStyle name="20% - Accent3 24 4 2 2" xfId="13297"/>
    <cellStyle name="20% - Accent3 24 4 3" xfId="13298"/>
    <cellStyle name="20% - Accent3 24 5" xfId="13299"/>
    <cellStyle name="20% - Accent3 24 5 2" xfId="13300"/>
    <cellStyle name="20% - Accent3 24 5 2 2" xfId="13301"/>
    <cellStyle name="20% - Accent3 24 5 3" xfId="13302"/>
    <cellStyle name="20% - Accent3 24 6" xfId="13303"/>
    <cellStyle name="20% - Accent3 24 6 2" xfId="13304"/>
    <cellStyle name="20% - Accent3 24 6 2 2" xfId="13305"/>
    <cellStyle name="20% - Accent3 24 6 3" xfId="13306"/>
    <cellStyle name="20% - Accent3 24 7" xfId="13307"/>
    <cellStyle name="20% - Accent3 25" xfId="13308"/>
    <cellStyle name="20% - Accent3 25 2" xfId="13309"/>
    <cellStyle name="20% - Accent3 25 2 2" xfId="13310"/>
    <cellStyle name="20% - Accent3 25 2 3" xfId="13311"/>
    <cellStyle name="20% - Accent3 25 2 4" xfId="13312"/>
    <cellStyle name="20% - Accent3 25 2 5" xfId="13313"/>
    <cellStyle name="20% - Accent3 25 3" xfId="13314"/>
    <cellStyle name="20% - Accent3 25 3 2" xfId="13315"/>
    <cellStyle name="20% - Accent3 25 3 2 2" xfId="13316"/>
    <cellStyle name="20% - Accent3 25 3 3" xfId="13317"/>
    <cellStyle name="20% - Accent3 25 4" xfId="13318"/>
    <cellStyle name="20% - Accent3 25 4 2" xfId="13319"/>
    <cellStyle name="20% - Accent3 25 4 2 2" xfId="13320"/>
    <cellStyle name="20% - Accent3 25 4 3" xfId="13321"/>
    <cellStyle name="20% - Accent3 25 5" xfId="13322"/>
    <cellStyle name="20% - Accent3 25 5 2" xfId="13323"/>
    <cellStyle name="20% - Accent3 25 5 2 2" xfId="13324"/>
    <cellStyle name="20% - Accent3 25 5 3" xfId="13325"/>
    <cellStyle name="20% - Accent3 25 6" xfId="13326"/>
    <cellStyle name="20% - Accent3 25 6 2" xfId="13327"/>
    <cellStyle name="20% - Accent3 25 6 2 2" xfId="13328"/>
    <cellStyle name="20% - Accent3 25 6 3" xfId="13329"/>
    <cellStyle name="20% - Accent3 25 7" xfId="13330"/>
    <cellStyle name="20% - Accent3 26" xfId="13331"/>
    <cellStyle name="20% - Accent3 26 2" xfId="13332"/>
    <cellStyle name="20% - Accent3 26 2 2" xfId="13333"/>
    <cellStyle name="20% - Accent3 26 2 3" xfId="13334"/>
    <cellStyle name="20% - Accent3 26 2 4" xfId="13335"/>
    <cellStyle name="20% - Accent3 26 2 5" xfId="13336"/>
    <cellStyle name="20% - Accent3 26 3" xfId="13337"/>
    <cellStyle name="20% - Accent3 26 3 2" xfId="13338"/>
    <cellStyle name="20% - Accent3 26 3 2 2" xfId="13339"/>
    <cellStyle name="20% - Accent3 26 3 3" xfId="13340"/>
    <cellStyle name="20% - Accent3 26 4" xfId="13341"/>
    <cellStyle name="20% - Accent3 26 4 2" xfId="13342"/>
    <cellStyle name="20% - Accent3 26 4 2 2" xfId="13343"/>
    <cellStyle name="20% - Accent3 26 4 3" xfId="13344"/>
    <cellStyle name="20% - Accent3 26 5" xfId="13345"/>
    <cellStyle name="20% - Accent3 26 5 2" xfId="13346"/>
    <cellStyle name="20% - Accent3 26 5 2 2" xfId="13347"/>
    <cellStyle name="20% - Accent3 26 5 3" xfId="13348"/>
    <cellStyle name="20% - Accent3 26 6" xfId="13349"/>
    <cellStyle name="20% - Accent3 26 6 2" xfId="13350"/>
    <cellStyle name="20% - Accent3 26 6 2 2" xfId="13351"/>
    <cellStyle name="20% - Accent3 26 6 3" xfId="13352"/>
    <cellStyle name="20% - Accent3 26 7" xfId="13353"/>
    <cellStyle name="20% - Accent3 27" xfId="13354"/>
    <cellStyle name="20% - Accent3 27 2" xfId="13355"/>
    <cellStyle name="20% - Accent3 27 2 2" xfId="13356"/>
    <cellStyle name="20% - Accent3 27 2 3" xfId="13357"/>
    <cellStyle name="20% - Accent3 27 2 4" xfId="13358"/>
    <cellStyle name="20% - Accent3 27 2 5" xfId="13359"/>
    <cellStyle name="20% - Accent3 27 3" xfId="13360"/>
    <cellStyle name="20% - Accent3 27 3 2" xfId="13361"/>
    <cellStyle name="20% - Accent3 27 3 2 2" xfId="13362"/>
    <cellStyle name="20% - Accent3 27 3 3" xfId="13363"/>
    <cellStyle name="20% - Accent3 27 4" xfId="13364"/>
    <cellStyle name="20% - Accent3 27 4 2" xfId="13365"/>
    <cellStyle name="20% - Accent3 27 4 2 2" xfId="13366"/>
    <cellStyle name="20% - Accent3 27 4 3" xfId="13367"/>
    <cellStyle name="20% - Accent3 27 5" xfId="13368"/>
    <cellStyle name="20% - Accent3 27 5 2" xfId="13369"/>
    <cellStyle name="20% - Accent3 27 5 2 2" xfId="13370"/>
    <cellStyle name="20% - Accent3 27 5 3" xfId="13371"/>
    <cellStyle name="20% - Accent3 27 6" xfId="13372"/>
    <cellStyle name="20% - Accent3 27 6 2" xfId="13373"/>
    <cellStyle name="20% - Accent3 27 6 2 2" xfId="13374"/>
    <cellStyle name="20% - Accent3 27 6 3" xfId="13375"/>
    <cellStyle name="20% - Accent3 27 7" xfId="13376"/>
    <cellStyle name="20% - Accent3 28" xfId="13377"/>
    <cellStyle name="20% - Accent3 28 2" xfId="13378"/>
    <cellStyle name="20% - Accent3 28 2 2" xfId="13379"/>
    <cellStyle name="20% - Accent3 28 2 3" xfId="13380"/>
    <cellStyle name="20% - Accent3 28 2 4" xfId="13381"/>
    <cellStyle name="20% - Accent3 28 2 5" xfId="13382"/>
    <cellStyle name="20% - Accent3 28 3" xfId="13383"/>
    <cellStyle name="20% - Accent3 28 3 2" xfId="13384"/>
    <cellStyle name="20% - Accent3 28 3 2 2" xfId="13385"/>
    <cellStyle name="20% - Accent3 28 3 3" xfId="13386"/>
    <cellStyle name="20% - Accent3 28 4" xfId="13387"/>
    <cellStyle name="20% - Accent3 28 4 2" xfId="13388"/>
    <cellStyle name="20% - Accent3 28 4 2 2" xfId="13389"/>
    <cellStyle name="20% - Accent3 28 4 3" xfId="13390"/>
    <cellStyle name="20% - Accent3 28 5" xfId="13391"/>
    <cellStyle name="20% - Accent3 28 5 2" xfId="13392"/>
    <cellStyle name="20% - Accent3 28 5 2 2" xfId="13393"/>
    <cellStyle name="20% - Accent3 28 5 3" xfId="13394"/>
    <cellStyle name="20% - Accent3 28 6" xfId="13395"/>
    <cellStyle name="20% - Accent3 28 6 2" xfId="13396"/>
    <cellStyle name="20% - Accent3 28 6 2 2" xfId="13397"/>
    <cellStyle name="20% - Accent3 28 6 3" xfId="13398"/>
    <cellStyle name="20% - Accent3 28 7" xfId="13399"/>
    <cellStyle name="20% - Accent3 29" xfId="13400"/>
    <cellStyle name="20% - Accent3 29 2" xfId="13401"/>
    <cellStyle name="20% - Accent3 29 2 2" xfId="13402"/>
    <cellStyle name="20% - Accent3 29 2 3" xfId="13403"/>
    <cellStyle name="20% - Accent3 29 2 4" xfId="13404"/>
    <cellStyle name="20% - Accent3 29 2 5" xfId="13405"/>
    <cellStyle name="20% - Accent3 29 3" xfId="13406"/>
    <cellStyle name="20% - Accent3 29 3 2" xfId="13407"/>
    <cellStyle name="20% - Accent3 29 3 2 2" xfId="13408"/>
    <cellStyle name="20% - Accent3 29 3 3" xfId="13409"/>
    <cellStyle name="20% - Accent3 29 4" xfId="13410"/>
    <cellStyle name="20% - Accent3 29 4 2" xfId="13411"/>
    <cellStyle name="20% - Accent3 29 4 2 2" xfId="13412"/>
    <cellStyle name="20% - Accent3 29 4 3" xfId="13413"/>
    <cellStyle name="20% - Accent3 29 5" xfId="13414"/>
    <cellStyle name="20% - Accent3 29 5 2" xfId="13415"/>
    <cellStyle name="20% - Accent3 29 5 2 2" xfId="13416"/>
    <cellStyle name="20% - Accent3 29 5 3" xfId="13417"/>
    <cellStyle name="20% - Accent3 29 6" xfId="13418"/>
    <cellStyle name="20% - Accent3 29 6 2" xfId="13419"/>
    <cellStyle name="20% - Accent3 29 6 2 2" xfId="13420"/>
    <cellStyle name="20% - Accent3 29 6 3" xfId="13421"/>
    <cellStyle name="20% - Accent3 29 7" xfId="13422"/>
    <cellStyle name="20% - Accent3 3" xfId="13423"/>
    <cellStyle name="20% - Accent3 3 10" xfId="13424"/>
    <cellStyle name="20% - Accent3 3 10 2" xfId="13425"/>
    <cellStyle name="20% - Accent3 3 10 2 2" xfId="13426"/>
    <cellStyle name="20% - Accent3 3 10 3" xfId="13427"/>
    <cellStyle name="20% - Accent3 3 11" xfId="13428"/>
    <cellStyle name="20% - Accent3 3 11 2" xfId="13429"/>
    <cellStyle name="20% - Accent3 3 11 2 2" xfId="13430"/>
    <cellStyle name="20% - Accent3 3 11 3" xfId="13431"/>
    <cellStyle name="20% - Accent3 3 12" xfId="13432"/>
    <cellStyle name="20% - Accent3 3 12 2" xfId="13433"/>
    <cellStyle name="20% - Accent3 3 12 2 2" xfId="13434"/>
    <cellStyle name="20% - Accent3 3 12 3" xfId="13435"/>
    <cellStyle name="20% - Accent3 3 13" xfId="13436"/>
    <cellStyle name="20% - Accent3 3 13 2" xfId="13437"/>
    <cellStyle name="20% - Accent3 3 13 2 2" xfId="13438"/>
    <cellStyle name="20% - Accent3 3 13 3" xfId="13439"/>
    <cellStyle name="20% - Accent3 3 14" xfId="13440"/>
    <cellStyle name="20% - Accent3 3 14 2" xfId="13441"/>
    <cellStyle name="20% - Accent3 3 14 2 2" xfId="13442"/>
    <cellStyle name="20% - Accent3 3 14 3" xfId="13443"/>
    <cellStyle name="20% - Accent3 3 15" xfId="13444"/>
    <cellStyle name="20% - Accent3 3 15 2" xfId="13445"/>
    <cellStyle name="20% - Accent3 3 15 2 2" xfId="13446"/>
    <cellStyle name="20% - Accent3 3 15 3" xfId="13447"/>
    <cellStyle name="20% - Accent3 3 16" xfId="13448"/>
    <cellStyle name="20% - Accent3 3 16 2" xfId="13449"/>
    <cellStyle name="20% - Accent3 3 16 2 2" xfId="13450"/>
    <cellStyle name="20% - Accent3 3 16 3" xfId="13451"/>
    <cellStyle name="20% - Accent3 3 17" xfId="13452"/>
    <cellStyle name="20% - Accent3 3 17 2" xfId="13453"/>
    <cellStyle name="20% - Accent3 3 17 2 2" xfId="13454"/>
    <cellStyle name="20% - Accent3 3 17 3" xfId="13455"/>
    <cellStyle name="20% - Accent3 3 18" xfId="13456"/>
    <cellStyle name="20% - Accent3 3 18 2" xfId="13457"/>
    <cellStyle name="20% - Accent3 3 18 2 2" xfId="13458"/>
    <cellStyle name="20% - Accent3 3 18 3" xfId="13459"/>
    <cellStyle name="20% - Accent3 3 19" xfId="13460"/>
    <cellStyle name="20% - Accent3 3 2" xfId="13461"/>
    <cellStyle name="20% - Accent3 3 2 2" xfId="13462"/>
    <cellStyle name="20% - Accent3 3 2 2 2" xfId="13463"/>
    <cellStyle name="20% - Accent3 3 2 2 3" xfId="13464"/>
    <cellStyle name="20% - Accent3 3 2 2 4" xfId="13465"/>
    <cellStyle name="20% - Accent3 3 2 3" xfId="13466"/>
    <cellStyle name="20% - Accent3 3 2 4" xfId="13467"/>
    <cellStyle name="20% - Accent3 3 2 5" xfId="13468"/>
    <cellStyle name="20% - Accent3 3 20" xfId="13469"/>
    <cellStyle name="20% - Accent3 3 21" xfId="13470"/>
    <cellStyle name="20% - Accent3 3 22" xfId="13471"/>
    <cellStyle name="20% - Accent3 3 23" xfId="13472"/>
    <cellStyle name="20% - Accent3 3 24" xfId="13473"/>
    <cellStyle name="20% - Accent3 3 25" xfId="13474"/>
    <cellStyle name="20% - Accent3 3 26" xfId="13475"/>
    <cellStyle name="20% - Accent3 3 27" xfId="13476"/>
    <cellStyle name="20% - Accent3 3 28" xfId="13477"/>
    <cellStyle name="20% - Accent3 3 29" xfId="13478"/>
    <cellStyle name="20% - Accent3 3 3" xfId="13479"/>
    <cellStyle name="20% - Accent3 3 3 2" xfId="13480"/>
    <cellStyle name="20% - Accent3 3 3 2 2" xfId="13481"/>
    <cellStyle name="20% - Accent3 3 3 2 3" xfId="13482"/>
    <cellStyle name="20% - Accent3 3 3 2 4" xfId="13483"/>
    <cellStyle name="20% - Accent3 3 3 3" xfId="13484"/>
    <cellStyle name="20% - Accent3 3 3 4" xfId="13485"/>
    <cellStyle name="20% - Accent3 3 4" xfId="13486"/>
    <cellStyle name="20% - Accent3 3 4 2" xfId="13487"/>
    <cellStyle name="20% - Accent3 3 4 2 2" xfId="13488"/>
    <cellStyle name="20% - Accent3 3 4 2 3" xfId="13489"/>
    <cellStyle name="20% - Accent3 3 4 2 4" xfId="13490"/>
    <cellStyle name="20% - Accent3 3 4 3" xfId="13491"/>
    <cellStyle name="20% - Accent3 3 5" xfId="13492"/>
    <cellStyle name="20% - Accent3 3 5 2" xfId="13493"/>
    <cellStyle name="20% - Accent3 3 5 2 2" xfId="13494"/>
    <cellStyle name="20% - Accent3 3 5 3" xfId="13495"/>
    <cellStyle name="20% - Accent3 3 6" xfId="13496"/>
    <cellStyle name="20% - Accent3 3 6 2" xfId="13497"/>
    <cellStyle name="20% - Accent3 3 6 2 2" xfId="13498"/>
    <cellStyle name="20% - Accent3 3 6 3" xfId="13499"/>
    <cellStyle name="20% - Accent3 3 7" xfId="13500"/>
    <cellStyle name="20% - Accent3 3 7 2" xfId="13501"/>
    <cellStyle name="20% - Accent3 3 7 2 2" xfId="13502"/>
    <cellStyle name="20% - Accent3 3 7 3" xfId="13503"/>
    <cellStyle name="20% - Accent3 3 8" xfId="13504"/>
    <cellStyle name="20% - Accent3 3 8 2" xfId="13505"/>
    <cellStyle name="20% - Accent3 3 8 2 2" xfId="13506"/>
    <cellStyle name="20% - Accent3 3 8 3" xfId="13507"/>
    <cellStyle name="20% - Accent3 3 9" xfId="13508"/>
    <cellStyle name="20% - Accent3 3 9 2" xfId="13509"/>
    <cellStyle name="20% - Accent3 3 9 2 2" xfId="13510"/>
    <cellStyle name="20% - Accent3 3 9 3" xfId="13511"/>
    <cellStyle name="20% - Accent3 30" xfId="13512"/>
    <cellStyle name="20% - Accent3 30 2" xfId="13513"/>
    <cellStyle name="20% - Accent3 30 2 2" xfId="13514"/>
    <cellStyle name="20% - Accent3 30 2 2 2" xfId="13515"/>
    <cellStyle name="20% - Accent3 30 2 3" xfId="13516"/>
    <cellStyle name="20% - Accent3 30 2 4" xfId="13517"/>
    <cellStyle name="20% - Accent3 30 2 5" xfId="13518"/>
    <cellStyle name="20% - Accent3 30 3" xfId="13519"/>
    <cellStyle name="20% - Accent3 30 3 2" xfId="13520"/>
    <cellStyle name="20% - Accent3 30 3 2 2" xfId="13521"/>
    <cellStyle name="20% - Accent3 30 3 3" xfId="13522"/>
    <cellStyle name="20% - Accent3 30 4" xfId="13523"/>
    <cellStyle name="20% - Accent3 30 4 2" xfId="13524"/>
    <cellStyle name="20% - Accent3 30 4 2 2" xfId="13525"/>
    <cellStyle name="20% - Accent3 30 4 3" xfId="13526"/>
    <cellStyle name="20% - Accent3 30 5" xfId="13527"/>
    <cellStyle name="20% - Accent3 30 5 2" xfId="13528"/>
    <cellStyle name="20% - Accent3 30 5 2 2" xfId="13529"/>
    <cellStyle name="20% - Accent3 30 5 3" xfId="13530"/>
    <cellStyle name="20% - Accent3 30 6" xfId="13531"/>
    <cellStyle name="20% - Accent3 30 7" xfId="13532"/>
    <cellStyle name="20% - Accent3 31" xfId="13533"/>
    <cellStyle name="20% - Accent3 31 2" xfId="13534"/>
    <cellStyle name="20% - Accent3 31 2 2" xfId="13535"/>
    <cellStyle name="20% - Accent3 31 2 3" xfId="13536"/>
    <cellStyle name="20% - Accent3 31 2 4" xfId="13537"/>
    <cellStyle name="20% - Accent3 31 2 5" xfId="13538"/>
    <cellStyle name="20% - Accent3 31 3" xfId="13539"/>
    <cellStyle name="20% - Accent3 31 4" xfId="13540"/>
    <cellStyle name="20% - Accent3 31 5" xfId="13541"/>
    <cellStyle name="20% - Accent3 31 6" xfId="13542"/>
    <cellStyle name="20% - Accent3 31 7" xfId="13543"/>
    <cellStyle name="20% - Accent3 32" xfId="13544"/>
    <cellStyle name="20% - Accent3 32 2" xfId="13545"/>
    <cellStyle name="20% - Accent3 32 2 2" xfId="13546"/>
    <cellStyle name="20% - Accent3 32 2 3" xfId="13547"/>
    <cellStyle name="20% - Accent3 32 2 4" xfId="13548"/>
    <cellStyle name="20% - Accent3 32 2 5" xfId="13549"/>
    <cellStyle name="20% - Accent3 32 3" xfId="13550"/>
    <cellStyle name="20% - Accent3 32 4" xfId="13551"/>
    <cellStyle name="20% - Accent3 32 5" xfId="13552"/>
    <cellStyle name="20% - Accent3 32 6" xfId="13553"/>
    <cellStyle name="20% - Accent3 32 7" xfId="13554"/>
    <cellStyle name="20% - Accent3 33" xfId="13555"/>
    <cellStyle name="20% - Accent3 33 2" xfId="13556"/>
    <cellStyle name="20% - Accent3 33 2 2" xfId="13557"/>
    <cellStyle name="20% - Accent3 33 2 3" xfId="13558"/>
    <cellStyle name="20% - Accent3 33 2 4" xfId="13559"/>
    <cellStyle name="20% - Accent3 33 2 5" xfId="13560"/>
    <cellStyle name="20% - Accent3 33 3" xfId="13561"/>
    <cellStyle name="20% - Accent3 33 4" xfId="13562"/>
    <cellStyle name="20% - Accent3 33 5" xfId="13563"/>
    <cellStyle name="20% - Accent3 33 6" xfId="13564"/>
    <cellStyle name="20% - Accent3 33 7" xfId="13565"/>
    <cellStyle name="20% - Accent3 34" xfId="13566"/>
    <cellStyle name="20% - Accent3 34 2" xfId="13567"/>
    <cellStyle name="20% - Accent3 34 2 2" xfId="13568"/>
    <cellStyle name="20% - Accent3 34 2 3" xfId="13569"/>
    <cellStyle name="20% - Accent3 34 2 4" xfId="13570"/>
    <cellStyle name="20% - Accent3 34 2 5" xfId="13571"/>
    <cellStyle name="20% - Accent3 34 3" xfId="13572"/>
    <cellStyle name="20% - Accent3 34 4" xfId="13573"/>
    <cellStyle name="20% - Accent3 34 5" xfId="13574"/>
    <cellStyle name="20% - Accent3 34 6" xfId="13575"/>
    <cellStyle name="20% - Accent3 34 7" xfId="13576"/>
    <cellStyle name="20% - Accent3 35" xfId="13577"/>
    <cellStyle name="20% - Accent3 35 2" xfId="13578"/>
    <cellStyle name="20% - Accent3 35 2 2" xfId="13579"/>
    <cellStyle name="20% - Accent3 35 2 3" xfId="13580"/>
    <cellStyle name="20% - Accent3 35 2 4" xfId="13581"/>
    <cellStyle name="20% - Accent3 35 2 5" xfId="13582"/>
    <cellStyle name="20% - Accent3 35 3" xfId="13583"/>
    <cellStyle name="20% - Accent3 35 4" xfId="13584"/>
    <cellStyle name="20% - Accent3 35 5" xfId="13585"/>
    <cellStyle name="20% - Accent3 35 6" xfId="13586"/>
    <cellStyle name="20% - Accent3 35 7" xfId="13587"/>
    <cellStyle name="20% - Accent3 35 8" xfId="13588"/>
    <cellStyle name="20% - Accent3 35 9" xfId="13589"/>
    <cellStyle name="20% - Accent3 36" xfId="13590"/>
    <cellStyle name="20% - Accent3 36 2" xfId="13591"/>
    <cellStyle name="20% - Accent3 36 2 2" xfId="13592"/>
    <cellStyle name="20% - Accent3 36 2 3" xfId="13593"/>
    <cellStyle name="20% - Accent3 36 2 4" xfId="13594"/>
    <cellStyle name="20% - Accent3 36 2 5" xfId="13595"/>
    <cellStyle name="20% - Accent3 36 3" xfId="13596"/>
    <cellStyle name="20% - Accent3 36 4" xfId="13597"/>
    <cellStyle name="20% - Accent3 36 5" xfId="13598"/>
    <cellStyle name="20% - Accent3 36 6" xfId="13599"/>
    <cellStyle name="20% - Accent3 36 7" xfId="13600"/>
    <cellStyle name="20% - Accent3 37" xfId="13601"/>
    <cellStyle name="20% - Accent3 37 2" xfId="13602"/>
    <cellStyle name="20% - Accent3 37 2 2" xfId="13603"/>
    <cellStyle name="20% - Accent3 37 2 3" xfId="13604"/>
    <cellStyle name="20% - Accent3 37 2 4" xfId="13605"/>
    <cellStyle name="20% - Accent3 37 2 5" xfId="13606"/>
    <cellStyle name="20% - Accent3 37 3" xfId="13607"/>
    <cellStyle name="20% - Accent3 37 4" xfId="13608"/>
    <cellStyle name="20% - Accent3 37 5" xfId="13609"/>
    <cellStyle name="20% - Accent3 37 6" xfId="13610"/>
    <cellStyle name="20% - Accent3 37 7" xfId="13611"/>
    <cellStyle name="20% - Accent3 38" xfId="13612"/>
    <cellStyle name="20% - Accent3 38 2" xfId="13613"/>
    <cellStyle name="20% - Accent3 38 2 2" xfId="13614"/>
    <cellStyle name="20% - Accent3 38 3" xfId="13615"/>
    <cellStyle name="20% - Accent3 38 4" xfId="13616"/>
    <cellStyle name="20% - Accent3 38 5" xfId="13617"/>
    <cellStyle name="20% - Accent3 38 6" xfId="13618"/>
    <cellStyle name="20% - Accent3 38 7" xfId="13619"/>
    <cellStyle name="20% - Accent3 39" xfId="13620"/>
    <cellStyle name="20% - Accent3 39 2" xfId="13621"/>
    <cellStyle name="20% - Accent3 39 2 2" xfId="13622"/>
    <cellStyle name="20% - Accent3 39 3" xfId="13623"/>
    <cellStyle name="20% - Accent3 39 4" xfId="13624"/>
    <cellStyle name="20% - Accent3 39 5" xfId="13625"/>
    <cellStyle name="20% - Accent3 39 6" xfId="13626"/>
    <cellStyle name="20% - Accent3 39 7" xfId="13627"/>
    <cellStyle name="20% - Accent3 4" xfId="13628"/>
    <cellStyle name="20% - Accent3 4 10" xfId="13629"/>
    <cellStyle name="20% - Accent3 4 10 2" xfId="13630"/>
    <cellStyle name="20% - Accent3 4 10 2 2" xfId="13631"/>
    <cellStyle name="20% - Accent3 4 10 3" xfId="13632"/>
    <cellStyle name="20% - Accent3 4 11" xfId="13633"/>
    <cellStyle name="20% - Accent3 4 11 2" xfId="13634"/>
    <cellStyle name="20% - Accent3 4 11 2 2" xfId="13635"/>
    <cellStyle name="20% - Accent3 4 11 3" xfId="13636"/>
    <cellStyle name="20% - Accent3 4 12" xfId="13637"/>
    <cellStyle name="20% - Accent3 4 12 2" xfId="13638"/>
    <cellStyle name="20% - Accent3 4 12 2 2" xfId="13639"/>
    <cellStyle name="20% - Accent3 4 12 3" xfId="13640"/>
    <cellStyle name="20% - Accent3 4 13" xfId="13641"/>
    <cellStyle name="20% - Accent3 4 13 2" xfId="13642"/>
    <cellStyle name="20% - Accent3 4 13 2 2" xfId="13643"/>
    <cellStyle name="20% - Accent3 4 13 3" xfId="13644"/>
    <cellStyle name="20% - Accent3 4 14" xfId="13645"/>
    <cellStyle name="20% - Accent3 4 14 2" xfId="13646"/>
    <cellStyle name="20% - Accent3 4 14 2 2" xfId="13647"/>
    <cellStyle name="20% - Accent3 4 14 3" xfId="13648"/>
    <cellStyle name="20% - Accent3 4 15" xfId="13649"/>
    <cellStyle name="20% - Accent3 4 15 2" xfId="13650"/>
    <cellStyle name="20% - Accent3 4 15 2 2" xfId="13651"/>
    <cellStyle name="20% - Accent3 4 15 3" xfId="13652"/>
    <cellStyle name="20% - Accent3 4 16" xfId="13653"/>
    <cellStyle name="20% - Accent3 4 16 2" xfId="13654"/>
    <cellStyle name="20% - Accent3 4 16 2 2" xfId="13655"/>
    <cellStyle name="20% - Accent3 4 16 3" xfId="13656"/>
    <cellStyle name="20% - Accent3 4 17" xfId="13657"/>
    <cellStyle name="20% - Accent3 4 17 2" xfId="13658"/>
    <cellStyle name="20% - Accent3 4 17 2 2" xfId="13659"/>
    <cellStyle name="20% - Accent3 4 17 3" xfId="13660"/>
    <cellStyle name="20% - Accent3 4 18" xfId="13661"/>
    <cellStyle name="20% - Accent3 4 18 2" xfId="13662"/>
    <cellStyle name="20% - Accent3 4 18 2 2" xfId="13663"/>
    <cellStyle name="20% - Accent3 4 18 3" xfId="13664"/>
    <cellStyle name="20% - Accent3 4 19" xfId="13665"/>
    <cellStyle name="20% - Accent3 4 19 2" xfId="13666"/>
    <cellStyle name="20% - Accent3 4 19 2 2" xfId="13667"/>
    <cellStyle name="20% - Accent3 4 19 3" xfId="13668"/>
    <cellStyle name="20% - Accent3 4 2" xfId="13669"/>
    <cellStyle name="20% - Accent3 4 2 2" xfId="13670"/>
    <cellStyle name="20% - Accent3 4 2 2 2" xfId="13671"/>
    <cellStyle name="20% - Accent3 4 2 2 2 2" xfId="13672"/>
    <cellStyle name="20% - Accent3 4 2 2 3" xfId="13673"/>
    <cellStyle name="20% - Accent3 4 2 3" xfId="13674"/>
    <cellStyle name="20% - Accent3 4 2 4" xfId="13675"/>
    <cellStyle name="20% - Accent3 4 2 5" xfId="13676"/>
    <cellStyle name="20% - Accent3 4 20" xfId="13677"/>
    <cellStyle name="20% - Accent3 4 21" xfId="13678"/>
    <cellStyle name="20% - Accent3 4 22" xfId="13679"/>
    <cellStyle name="20% - Accent3 4 23" xfId="13680"/>
    <cellStyle name="20% - Accent3 4 24" xfId="13681"/>
    <cellStyle name="20% - Accent3 4 25" xfId="13682"/>
    <cellStyle name="20% - Accent3 4 26" xfId="13683"/>
    <cellStyle name="20% - Accent3 4 27" xfId="13684"/>
    <cellStyle name="20% - Accent3 4 28" xfId="13685"/>
    <cellStyle name="20% - Accent3 4 29" xfId="13686"/>
    <cellStyle name="20% - Accent3 4 3" xfId="13687"/>
    <cellStyle name="20% - Accent3 4 3 2" xfId="13688"/>
    <cellStyle name="20% - Accent3 4 3 2 2" xfId="13689"/>
    <cellStyle name="20% - Accent3 4 3 3" xfId="13690"/>
    <cellStyle name="20% - Accent3 4 3 4" xfId="13691"/>
    <cellStyle name="20% - Accent3 4 30" xfId="13692"/>
    <cellStyle name="20% - Accent3 4 4" xfId="13693"/>
    <cellStyle name="20% - Accent3 4 4 2" xfId="13694"/>
    <cellStyle name="20% - Accent3 4 4 2 2" xfId="13695"/>
    <cellStyle name="20% - Accent3 4 4 3" xfId="13696"/>
    <cellStyle name="20% - Accent3 4 5" xfId="13697"/>
    <cellStyle name="20% - Accent3 4 5 2" xfId="13698"/>
    <cellStyle name="20% - Accent3 4 5 2 2" xfId="13699"/>
    <cellStyle name="20% - Accent3 4 5 3" xfId="13700"/>
    <cellStyle name="20% - Accent3 4 6" xfId="13701"/>
    <cellStyle name="20% - Accent3 4 6 2" xfId="13702"/>
    <cellStyle name="20% - Accent3 4 6 2 2" xfId="13703"/>
    <cellStyle name="20% - Accent3 4 6 3" xfId="13704"/>
    <cellStyle name="20% - Accent3 4 7" xfId="13705"/>
    <cellStyle name="20% - Accent3 4 7 2" xfId="13706"/>
    <cellStyle name="20% - Accent3 4 7 2 2" xfId="13707"/>
    <cellStyle name="20% - Accent3 4 7 3" xfId="13708"/>
    <cellStyle name="20% - Accent3 4 8" xfId="13709"/>
    <cellStyle name="20% - Accent3 4 8 2" xfId="13710"/>
    <cellStyle name="20% - Accent3 4 8 2 2" xfId="13711"/>
    <cellStyle name="20% - Accent3 4 8 3" xfId="13712"/>
    <cellStyle name="20% - Accent3 4 9" xfId="13713"/>
    <cellStyle name="20% - Accent3 4 9 2" xfId="13714"/>
    <cellStyle name="20% - Accent3 4 9 2 2" xfId="13715"/>
    <cellStyle name="20% - Accent3 4 9 3" xfId="13716"/>
    <cellStyle name="20% - Accent3 40" xfId="13717"/>
    <cellStyle name="20% - Accent3 40 2" xfId="13718"/>
    <cellStyle name="20% - Accent3 40 2 2" xfId="13719"/>
    <cellStyle name="20% - Accent3 40 3" xfId="13720"/>
    <cellStyle name="20% - Accent3 40 4" xfId="13721"/>
    <cellStyle name="20% - Accent3 40 5" xfId="13722"/>
    <cellStyle name="20% - Accent3 40 6" xfId="13723"/>
    <cellStyle name="20% - Accent3 40 7" xfId="13724"/>
    <cellStyle name="20% - Accent3 41" xfId="13725"/>
    <cellStyle name="20% - Accent3 41 2" xfId="13726"/>
    <cellStyle name="20% - Accent3 41 2 2" xfId="13727"/>
    <cellStyle name="20% - Accent3 41 3" xfId="13728"/>
    <cellStyle name="20% - Accent3 41 4" xfId="13729"/>
    <cellStyle name="20% - Accent3 41 5" xfId="13730"/>
    <cellStyle name="20% - Accent3 41 6" xfId="13731"/>
    <cellStyle name="20% - Accent3 41 7" xfId="13732"/>
    <cellStyle name="20% - Accent3 42" xfId="13733"/>
    <cellStyle name="20% - Accent3 42 2" xfId="13734"/>
    <cellStyle name="20% - Accent3 42 2 2" xfId="13735"/>
    <cellStyle name="20% - Accent3 42 3" xfId="13736"/>
    <cellStyle name="20% - Accent3 42 4" xfId="13737"/>
    <cellStyle name="20% - Accent3 42 5" xfId="13738"/>
    <cellStyle name="20% - Accent3 42 6" xfId="13739"/>
    <cellStyle name="20% - Accent3 42 7" xfId="13740"/>
    <cellStyle name="20% - Accent3 43" xfId="13741"/>
    <cellStyle name="20% - Accent3 43 2" xfId="13742"/>
    <cellStyle name="20% - Accent3 43 2 2" xfId="13743"/>
    <cellStyle name="20% - Accent3 43 3" xfId="13744"/>
    <cellStyle name="20% - Accent3 43 4" xfId="13745"/>
    <cellStyle name="20% - Accent3 43 5" xfId="13746"/>
    <cellStyle name="20% - Accent3 43 6" xfId="13747"/>
    <cellStyle name="20% - Accent3 43 7" xfId="13748"/>
    <cellStyle name="20% - Accent3 44" xfId="13749"/>
    <cellStyle name="20% - Accent3 44 2" xfId="13750"/>
    <cellStyle name="20% - Accent3 44 2 2" xfId="13751"/>
    <cellStyle name="20% - Accent3 44 3" xfId="13752"/>
    <cellStyle name="20% - Accent3 44 4" xfId="13753"/>
    <cellStyle name="20% - Accent3 44 5" xfId="13754"/>
    <cellStyle name="20% - Accent3 44 6" xfId="13755"/>
    <cellStyle name="20% - Accent3 44 7" xfId="13756"/>
    <cellStyle name="20% - Accent3 45" xfId="13757"/>
    <cellStyle name="20% - Accent3 45 2" xfId="13758"/>
    <cellStyle name="20% - Accent3 45 2 2" xfId="13759"/>
    <cellStyle name="20% - Accent3 45 3" xfId="13760"/>
    <cellStyle name="20% - Accent3 45 4" xfId="13761"/>
    <cellStyle name="20% - Accent3 45 5" xfId="13762"/>
    <cellStyle name="20% - Accent3 45 6" xfId="13763"/>
    <cellStyle name="20% - Accent3 46" xfId="13764"/>
    <cellStyle name="20% - Accent3 46 2" xfId="13765"/>
    <cellStyle name="20% - Accent3 46 2 2" xfId="13766"/>
    <cellStyle name="20% - Accent3 46 3" xfId="13767"/>
    <cellStyle name="20% - Accent3 46 4" xfId="13768"/>
    <cellStyle name="20% - Accent3 46 5" xfId="13769"/>
    <cellStyle name="20% - Accent3 46 6" xfId="13770"/>
    <cellStyle name="20% - Accent3 47" xfId="13771"/>
    <cellStyle name="20% - Accent3 47 2" xfId="13772"/>
    <cellStyle name="20% - Accent3 47 2 2" xfId="13773"/>
    <cellStyle name="20% - Accent3 47 3" xfId="13774"/>
    <cellStyle name="20% - Accent3 47 4" xfId="13775"/>
    <cellStyle name="20% - Accent3 47 5" xfId="13776"/>
    <cellStyle name="20% - Accent3 47 6" xfId="13777"/>
    <cellStyle name="20% - Accent3 48" xfId="13778"/>
    <cellStyle name="20% - Accent3 48 2" xfId="13779"/>
    <cellStyle name="20% - Accent3 48 2 2" xfId="13780"/>
    <cellStyle name="20% - Accent3 48 3" xfId="13781"/>
    <cellStyle name="20% - Accent3 48 4" xfId="13782"/>
    <cellStyle name="20% - Accent3 48 5" xfId="13783"/>
    <cellStyle name="20% - Accent3 48 6" xfId="13784"/>
    <cellStyle name="20% - Accent3 49" xfId="13785"/>
    <cellStyle name="20% - Accent3 49 2" xfId="13786"/>
    <cellStyle name="20% - Accent3 49 2 2" xfId="13787"/>
    <cellStyle name="20% - Accent3 49 3" xfId="13788"/>
    <cellStyle name="20% - Accent3 49 4" xfId="13789"/>
    <cellStyle name="20% - Accent3 49 5" xfId="13790"/>
    <cellStyle name="20% - Accent3 49 6" xfId="13791"/>
    <cellStyle name="20% - Accent3 5" xfId="13792"/>
    <cellStyle name="20% - Accent3 5 10" xfId="13793"/>
    <cellStyle name="20% - Accent3 5 11" xfId="13794"/>
    <cellStyle name="20% - Accent3 5 2" xfId="13795"/>
    <cellStyle name="20% - Accent3 5 2 2" xfId="13796"/>
    <cellStyle name="20% - Accent3 5 2 2 2" xfId="13797"/>
    <cellStyle name="20% - Accent3 5 2 2 2 2" xfId="13798"/>
    <cellStyle name="20% - Accent3 5 2 2 3" xfId="13799"/>
    <cellStyle name="20% - Accent3 5 2 3" xfId="13800"/>
    <cellStyle name="20% - Accent3 5 2 4" xfId="13801"/>
    <cellStyle name="20% - Accent3 5 2 5" xfId="13802"/>
    <cellStyle name="20% - Accent3 5 3" xfId="13803"/>
    <cellStyle name="20% - Accent3 5 3 2" xfId="13804"/>
    <cellStyle name="20% - Accent3 5 3 2 2" xfId="13805"/>
    <cellStyle name="20% - Accent3 5 3 3" xfId="13806"/>
    <cellStyle name="20% - Accent3 5 3 4" xfId="13807"/>
    <cellStyle name="20% - Accent3 5 4" xfId="13808"/>
    <cellStyle name="20% - Accent3 5 4 2" xfId="13809"/>
    <cellStyle name="20% - Accent3 5 4 2 2" xfId="13810"/>
    <cellStyle name="20% - Accent3 5 4 3" xfId="13811"/>
    <cellStyle name="20% - Accent3 5 5" xfId="13812"/>
    <cellStyle name="20% - Accent3 5 5 2" xfId="13813"/>
    <cellStyle name="20% - Accent3 5 5 2 2" xfId="13814"/>
    <cellStyle name="20% - Accent3 5 5 3" xfId="13815"/>
    <cellStyle name="20% - Accent3 5 6" xfId="13816"/>
    <cellStyle name="20% - Accent3 5 6 2" xfId="13817"/>
    <cellStyle name="20% - Accent3 5 6 2 2" xfId="13818"/>
    <cellStyle name="20% - Accent3 5 6 3" xfId="13819"/>
    <cellStyle name="20% - Accent3 5 7" xfId="13820"/>
    <cellStyle name="20% - Accent3 5 7 2" xfId="13821"/>
    <cellStyle name="20% - Accent3 5 7 2 2" xfId="13822"/>
    <cellStyle name="20% - Accent3 5 7 3" xfId="13823"/>
    <cellStyle name="20% - Accent3 5 8" xfId="13824"/>
    <cellStyle name="20% - Accent3 5 8 2" xfId="13825"/>
    <cellStyle name="20% - Accent3 5 8 2 2" xfId="13826"/>
    <cellStyle name="20% - Accent3 5 8 3" xfId="13827"/>
    <cellStyle name="20% - Accent3 5 9" xfId="13828"/>
    <cellStyle name="20% - Accent3 50" xfId="13829"/>
    <cellStyle name="20% - Accent3 50 2" xfId="13830"/>
    <cellStyle name="20% - Accent3 50 2 2" xfId="13831"/>
    <cellStyle name="20% - Accent3 50 3" xfId="13832"/>
    <cellStyle name="20% - Accent3 50 4" xfId="13833"/>
    <cellStyle name="20% - Accent3 50 5" xfId="13834"/>
    <cellStyle name="20% - Accent3 50 6" xfId="13835"/>
    <cellStyle name="20% - Accent3 51" xfId="13836"/>
    <cellStyle name="20% - Accent3 51 2" xfId="13837"/>
    <cellStyle name="20% - Accent3 51 2 2" xfId="13838"/>
    <cellStyle name="20% - Accent3 51 3" xfId="13839"/>
    <cellStyle name="20% - Accent3 51 4" xfId="13840"/>
    <cellStyle name="20% - Accent3 51 5" xfId="13841"/>
    <cellStyle name="20% - Accent3 51 6" xfId="13842"/>
    <cellStyle name="20% - Accent3 52" xfId="13843"/>
    <cellStyle name="20% - Accent3 52 2" xfId="13844"/>
    <cellStyle name="20% - Accent3 52 2 2" xfId="13845"/>
    <cellStyle name="20% - Accent3 52 3" xfId="13846"/>
    <cellStyle name="20% - Accent3 52 4" xfId="13847"/>
    <cellStyle name="20% - Accent3 52 5" xfId="13848"/>
    <cellStyle name="20% - Accent3 52 6" xfId="13849"/>
    <cellStyle name="20% - Accent3 53" xfId="13850"/>
    <cellStyle name="20% - Accent3 53 2" xfId="13851"/>
    <cellStyle name="20% - Accent3 53 2 2" xfId="13852"/>
    <cellStyle name="20% - Accent3 53 3" xfId="13853"/>
    <cellStyle name="20% - Accent3 53 4" xfId="13854"/>
    <cellStyle name="20% - Accent3 53 5" xfId="13855"/>
    <cellStyle name="20% - Accent3 53 6" xfId="13856"/>
    <cellStyle name="20% - Accent3 54" xfId="13857"/>
    <cellStyle name="20% - Accent3 54 2" xfId="13858"/>
    <cellStyle name="20% - Accent3 54 2 2" xfId="13859"/>
    <cellStyle name="20% - Accent3 54 3" xfId="13860"/>
    <cellStyle name="20% - Accent3 54 4" xfId="13861"/>
    <cellStyle name="20% - Accent3 54 5" xfId="13862"/>
    <cellStyle name="20% - Accent3 54 6" xfId="13863"/>
    <cellStyle name="20% - Accent3 55" xfId="13864"/>
    <cellStyle name="20% - Accent3 55 2" xfId="13865"/>
    <cellStyle name="20% - Accent3 55 2 2" xfId="13866"/>
    <cellStyle name="20% - Accent3 55 3" xfId="13867"/>
    <cellStyle name="20% - Accent3 55 4" xfId="13868"/>
    <cellStyle name="20% - Accent3 55 5" xfId="13869"/>
    <cellStyle name="20% - Accent3 55 6" xfId="13870"/>
    <cellStyle name="20% - Accent3 56" xfId="13871"/>
    <cellStyle name="20% - Accent3 56 2" xfId="13872"/>
    <cellStyle name="20% - Accent3 56 2 2" xfId="13873"/>
    <cellStyle name="20% - Accent3 56 3" xfId="13874"/>
    <cellStyle name="20% - Accent3 56 4" xfId="13875"/>
    <cellStyle name="20% - Accent3 56 5" xfId="13876"/>
    <cellStyle name="20% - Accent3 56 6" xfId="13877"/>
    <cellStyle name="20% - Accent3 57" xfId="13878"/>
    <cellStyle name="20% - Accent3 57 2" xfId="13879"/>
    <cellStyle name="20% - Accent3 57 2 2" xfId="13880"/>
    <cellStyle name="20% - Accent3 57 3" xfId="13881"/>
    <cellStyle name="20% - Accent3 57 4" xfId="13882"/>
    <cellStyle name="20% - Accent3 57 5" xfId="13883"/>
    <cellStyle name="20% - Accent3 57 6" xfId="13884"/>
    <cellStyle name="20% - Accent3 58" xfId="13885"/>
    <cellStyle name="20% - Accent3 58 2" xfId="13886"/>
    <cellStyle name="20% - Accent3 58 2 2" xfId="13887"/>
    <cellStyle name="20% - Accent3 58 3" xfId="13888"/>
    <cellStyle name="20% - Accent3 58 4" xfId="13889"/>
    <cellStyle name="20% - Accent3 58 5" xfId="13890"/>
    <cellStyle name="20% - Accent3 58 6" xfId="13891"/>
    <cellStyle name="20% - Accent3 59" xfId="13892"/>
    <cellStyle name="20% - Accent3 59 2" xfId="13893"/>
    <cellStyle name="20% - Accent3 59 2 2" xfId="13894"/>
    <cellStyle name="20% - Accent3 59 3" xfId="13895"/>
    <cellStyle name="20% - Accent3 59 4" xfId="13896"/>
    <cellStyle name="20% - Accent3 59 5" xfId="13897"/>
    <cellStyle name="20% - Accent3 59 6" xfId="13898"/>
    <cellStyle name="20% - Accent3 6" xfId="13899"/>
    <cellStyle name="20% - Accent3 6 10" xfId="13900"/>
    <cellStyle name="20% - Accent3 6 11" xfId="13901"/>
    <cellStyle name="20% - Accent3 6 2" xfId="13902"/>
    <cellStyle name="20% - Accent3 6 2 2" xfId="13903"/>
    <cellStyle name="20% - Accent3 6 2 2 2" xfId="13904"/>
    <cellStyle name="20% - Accent3 6 2 2 2 2" xfId="13905"/>
    <cellStyle name="20% - Accent3 6 2 2 3" xfId="13906"/>
    <cellStyle name="20% - Accent3 6 2 3" xfId="13907"/>
    <cellStyle name="20% - Accent3 6 2 4" xfId="13908"/>
    <cellStyle name="20% - Accent3 6 2 5" xfId="13909"/>
    <cellStyle name="20% - Accent3 6 3" xfId="13910"/>
    <cellStyle name="20% - Accent3 6 3 2" xfId="13911"/>
    <cellStyle name="20% - Accent3 6 3 2 2" xfId="13912"/>
    <cellStyle name="20% - Accent3 6 3 3" xfId="13913"/>
    <cellStyle name="20% - Accent3 6 3 4" xfId="13914"/>
    <cellStyle name="20% - Accent3 6 4" xfId="13915"/>
    <cellStyle name="20% - Accent3 6 4 2" xfId="13916"/>
    <cellStyle name="20% - Accent3 6 4 2 2" xfId="13917"/>
    <cellStyle name="20% - Accent3 6 4 3" xfId="13918"/>
    <cellStyle name="20% - Accent3 6 5" xfId="13919"/>
    <cellStyle name="20% - Accent3 6 5 2" xfId="13920"/>
    <cellStyle name="20% - Accent3 6 5 2 2" xfId="13921"/>
    <cellStyle name="20% - Accent3 6 5 3" xfId="13922"/>
    <cellStyle name="20% - Accent3 6 6" xfId="13923"/>
    <cellStyle name="20% - Accent3 6 6 2" xfId="13924"/>
    <cellStyle name="20% - Accent3 6 6 2 2" xfId="13925"/>
    <cellStyle name="20% - Accent3 6 6 3" xfId="13926"/>
    <cellStyle name="20% - Accent3 6 7" xfId="13927"/>
    <cellStyle name="20% - Accent3 6 7 2" xfId="13928"/>
    <cellStyle name="20% - Accent3 6 7 2 2" xfId="13929"/>
    <cellStyle name="20% - Accent3 6 7 3" xfId="13930"/>
    <cellStyle name="20% - Accent3 6 8" xfId="13931"/>
    <cellStyle name="20% - Accent3 6 8 2" xfId="13932"/>
    <cellStyle name="20% - Accent3 6 8 2 2" xfId="13933"/>
    <cellStyle name="20% - Accent3 6 8 3" xfId="13934"/>
    <cellStyle name="20% - Accent3 6 9" xfId="13935"/>
    <cellStyle name="20% - Accent3 60" xfId="13936"/>
    <cellStyle name="20% - Accent3 60 2" xfId="13937"/>
    <cellStyle name="20% - Accent3 60 2 2" xfId="13938"/>
    <cellStyle name="20% - Accent3 60 3" xfId="13939"/>
    <cellStyle name="20% - Accent3 60 4" xfId="13940"/>
    <cellStyle name="20% - Accent3 60 5" xfId="13941"/>
    <cellStyle name="20% - Accent3 60 6" xfId="13942"/>
    <cellStyle name="20% - Accent3 61" xfId="13943"/>
    <cellStyle name="20% - Accent3 61 2" xfId="13944"/>
    <cellStyle name="20% - Accent3 61 2 2" xfId="13945"/>
    <cellStyle name="20% - Accent3 61 3" xfId="13946"/>
    <cellStyle name="20% - Accent3 61 4" xfId="13947"/>
    <cellStyle name="20% - Accent3 61 5" xfId="13948"/>
    <cellStyle name="20% - Accent3 61 6" xfId="13949"/>
    <cellStyle name="20% - Accent3 62" xfId="13950"/>
    <cellStyle name="20% - Accent3 62 2" xfId="13951"/>
    <cellStyle name="20% - Accent3 62 3" xfId="13952"/>
    <cellStyle name="20% - Accent3 62 4" xfId="13953"/>
    <cellStyle name="20% - Accent3 62 5" xfId="13954"/>
    <cellStyle name="20% - Accent3 62 6" xfId="13955"/>
    <cellStyle name="20% - Accent3 63" xfId="13956"/>
    <cellStyle name="20% - Accent3 63 2" xfId="13957"/>
    <cellStyle name="20% - Accent3 63 3" xfId="13958"/>
    <cellStyle name="20% - Accent3 63 4" xfId="13959"/>
    <cellStyle name="20% - Accent3 63 5" xfId="13960"/>
    <cellStyle name="20% - Accent3 63 6" xfId="13961"/>
    <cellStyle name="20% - Accent3 64" xfId="13962"/>
    <cellStyle name="20% - Accent3 64 2" xfId="13963"/>
    <cellStyle name="20% - Accent3 64 3" xfId="13964"/>
    <cellStyle name="20% - Accent3 64 4" xfId="13965"/>
    <cellStyle name="20% - Accent3 64 5" xfId="13966"/>
    <cellStyle name="20% - Accent3 64 6" xfId="13967"/>
    <cellStyle name="20% - Accent3 65" xfId="13968"/>
    <cellStyle name="20% - Accent3 65 2" xfId="13969"/>
    <cellStyle name="20% - Accent3 65 3" xfId="13970"/>
    <cellStyle name="20% - Accent3 65 4" xfId="13971"/>
    <cellStyle name="20% - Accent3 65 5" xfId="13972"/>
    <cellStyle name="20% - Accent3 65 6" xfId="13973"/>
    <cellStyle name="20% - Accent3 66" xfId="13974"/>
    <cellStyle name="20% - Accent3 66 2" xfId="13975"/>
    <cellStyle name="20% - Accent3 66 3" xfId="13976"/>
    <cellStyle name="20% - Accent3 66 4" xfId="13977"/>
    <cellStyle name="20% - Accent3 66 5" xfId="13978"/>
    <cellStyle name="20% - Accent3 66 6" xfId="13979"/>
    <cellStyle name="20% - Accent3 67" xfId="13980"/>
    <cellStyle name="20% - Accent3 67 2" xfId="13981"/>
    <cellStyle name="20% - Accent3 67 3" xfId="13982"/>
    <cellStyle name="20% - Accent3 67 4" xfId="13983"/>
    <cellStyle name="20% - Accent3 67 5" xfId="13984"/>
    <cellStyle name="20% - Accent3 67 6" xfId="13985"/>
    <cellStyle name="20% - Accent3 68" xfId="13986"/>
    <cellStyle name="20% - Accent3 68 2" xfId="13987"/>
    <cellStyle name="20% - Accent3 68 3" xfId="13988"/>
    <cellStyle name="20% - Accent3 68 4" xfId="13989"/>
    <cellStyle name="20% - Accent3 68 5" xfId="13990"/>
    <cellStyle name="20% - Accent3 68 6" xfId="13991"/>
    <cellStyle name="20% - Accent3 69" xfId="13992"/>
    <cellStyle name="20% - Accent3 69 2" xfId="13993"/>
    <cellStyle name="20% - Accent3 69 3" xfId="13994"/>
    <cellStyle name="20% - Accent3 69 4" xfId="13995"/>
    <cellStyle name="20% - Accent3 69 5" xfId="13996"/>
    <cellStyle name="20% - Accent3 69 6" xfId="13997"/>
    <cellStyle name="20% - Accent3 7" xfId="13998"/>
    <cellStyle name="20% - Accent3 7 10" xfId="13999"/>
    <cellStyle name="20% - Accent3 7 11" xfId="14000"/>
    <cellStyle name="20% - Accent3 7 2" xfId="14001"/>
    <cellStyle name="20% - Accent3 7 2 2" xfId="14002"/>
    <cellStyle name="20% - Accent3 7 2 2 2" xfId="14003"/>
    <cellStyle name="20% - Accent3 7 2 2 2 2" xfId="14004"/>
    <cellStyle name="20% - Accent3 7 2 2 3" xfId="14005"/>
    <cellStyle name="20% - Accent3 7 2 3" xfId="14006"/>
    <cellStyle name="20% - Accent3 7 2 4" xfId="14007"/>
    <cellStyle name="20% - Accent3 7 3" xfId="14008"/>
    <cellStyle name="20% - Accent3 7 3 2" xfId="14009"/>
    <cellStyle name="20% - Accent3 7 3 2 2" xfId="14010"/>
    <cellStyle name="20% - Accent3 7 3 3" xfId="14011"/>
    <cellStyle name="20% - Accent3 7 3 4" xfId="14012"/>
    <cellStyle name="20% - Accent3 7 4" xfId="14013"/>
    <cellStyle name="20% - Accent3 7 4 2" xfId="14014"/>
    <cellStyle name="20% - Accent3 7 4 2 2" xfId="14015"/>
    <cellStyle name="20% - Accent3 7 4 3" xfId="14016"/>
    <cellStyle name="20% - Accent3 7 5" xfId="14017"/>
    <cellStyle name="20% - Accent3 7 5 2" xfId="14018"/>
    <cellStyle name="20% - Accent3 7 5 2 2" xfId="14019"/>
    <cellStyle name="20% - Accent3 7 5 3" xfId="14020"/>
    <cellStyle name="20% - Accent3 7 6" xfId="14021"/>
    <cellStyle name="20% - Accent3 7 6 2" xfId="14022"/>
    <cellStyle name="20% - Accent3 7 6 2 2" xfId="14023"/>
    <cellStyle name="20% - Accent3 7 6 3" xfId="14024"/>
    <cellStyle name="20% - Accent3 7 7" xfId="14025"/>
    <cellStyle name="20% - Accent3 7 7 2" xfId="14026"/>
    <cellStyle name="20% - Accent3 7 7 2 2" xfId="14027"/>
    <cellStyle name="20% - Accent3 7 7 3" xfId="14028"/>
    <cellStyle name="20% - Accent3 7 8" xfId="14029"/>
    <cellStyle name="20% - Accent3 7 8 2" xfId="14030"/>
    <cellStyle name="20% - Accent3 7 8 2 2" xfId="14031"/>
    <cellStyle name="20% - Accent3 7 8 3" xfId="14032"/>
    <cellStyle name="20% - Accent3 7 9" xfId="14033"/>
    <cellStyle name="20% - Accent3 70" xfId="14034"/>
    <cellStyle name="20% - Accent3 70 2" xfId="14035"/>
    <cellStyle name="20% - Accent3 70 3" xfId="14036"/>
    <cellStyle name="20% - Accent3 70 4" xfId="14037"/>
    <cellStyle name="20% - Accent3 70 5" xfId="14038"/>
    <cellStyle name="20% - Accent3 70 6" xfId="14039"/>
    <cellStyle name="20% - Accent3 71" xfId="14040"/>
    <cellStyle name="20% - Accent3 71 2" xfId="14041"/>
    <cellStyle name="20% - Accent3 71 3" xfId="14042"/>
    <cellStyle name="20% - Accent3 71 4" xfId="14043"/>
    <cellStyle name="20% - Accent3 71 5" xfId="14044"/>
    <cellStyle name="20% - Accent3 71 6" xfId="14045"/>
    <cellStyle name="20% - Accent3 72" xfId="14046"/>
    <cellStyle name="20% - Accent3 72 2" xfId="14047"/>
    <cellStyle name="20% - Accent3 72 3" xfId="14048"/>
    <cellStyle name="20% - Accent3 72 4" xfId="14049"/>
    <cellStyle name="20% - Accent3 72 5" xfId="14050"/>
    <cellStyle name="20% - Accent3 72 6" xfId="14051"/>
    <cellStyle name="20% - Accent3 73" xfId="14052"/>
    <cellStyle name="20% - Accent3 73 2" xfId="14053"/>
    <cellStyle name="20% - Accent3 73 3" xfId="14054"/>
    <cellStyle name="20% - Accent3 73 4" xfId="14055"/>
    <cellStyle name="20% - Accent3 73 5" xfId="14056"/>
    <cellStyle name="20% - Accent3 73 6" xfId="14057"/>
    <cellStyle name="20% - Accent3 74" xfId="14058"/>
    <cellStyle name="20% - Accent3 74 2" xfId="14059"/>
    <cellStyle name="20% - Accent3 74 3" xfId="14060"/>
    <cellStyle name="20% - Accent3 74 4" xfId="14061"/>
    <cellStyle name="20% - Accent3 74 5" xfId="14062"/>
    <cellStyle name="20% - Accent3 74 6" xfId="14063"/>
    <cellStyle name="20% - Accent3 75" xfId="14064"/>
    <cellStyle name="20% - Accent3 75 2" xfId="14065"/>
    <cellStyle name="20% - Accent3 75 3" xfId="14066"/>
    <cellStyle name="20% - Accent3 75 4" xfId="14067"/>
    <cellStyle name="20% - Accent3 75 5" xfId="14068"/>
    <cellStyle name="20% - Accent3 75 6" xfId="14069"/>
    <cellStyle name="20% - Accent3 76" xfId="14070"/>
    <cellStyle name="20% - Accent3 76 2" xfId="14071"/>
    <cellStyle name="20% - Accent3 76 3" xfId="14072"/>
    <cellStyle name="20% - Accent3 76 4" xfId="14073"/>
    <cellStyle name="20% - Accent3 76 5" xfId="14074"/>
    <cellStyle name="20% - Accent3 76 6" xfId="14075"/>
    <cellStyle name="20% - Accent3 77" xfId="14076"/>
    <cellStyle name="20% - Accent3 77 2" xfId="14077"/>
    <cellStyle name="20% - Accent3 77 3" xfId="14078"/>
    <cellStyle name="20% - Accent3 77 4" xfId="14079"/>
    <cellStyle name="20% - Accent3 77 5" xfId="14080"/>
    <cellStyle name="20% - Accent3 77 6" xfId="14081"/>
    <cellStyle name="20% - Accent3 78" xfId="14082"/>
    <cellStyle name="20% - Accent3 78 2" xfId="14083"/>
    <cellStyle name="20% - Accent3 78 3" xfId="14084"/>
    <cellStyle name="20% - Accent3 78 4" xfId="14085"/>
    <cellStyle name="20% - Accent3 78 5" xfId="14086"/>
    <cellStyle name="20% - Accent3 78 6" xfId="14087"/>
    <cellStyle name="20% - Accent3 79" xfId="14088"/>
    <cellStyle name="20% - Accent3 79 2" xfId="14089"/>
    <cellStyle name="20% - Accent3 79 3" xfId="14090"/>
    <cellStyle name="20% - Accent3 79 4" xfId="14091"/>
    <cellStyle name="20% - Accent3 79 5" xfId="14092"/>
    <cellStyle name="20% - Accent3 79 6" xfId="14093"/>
    <cellStyle name="20% - Accent3 8" xfId="14094"/>
    <cellStyle name="20% - Accent3 8 10" xfId="14095"/>
    <cellStyle name="20% - Accent3 8 11" xfId="14096"/>
    <cellStyle name="20% - Accent3 8 2" xfId="14097"/>
    <cellStyle name="20% - Accent3 8 2 2" xfId="14098"/>
    <cellStyle name="20% - Accent3 8 2 2 2" xfId="14099"/>
    <cellStyle name="20% - Accent3 8 2 2 2 2" xfId="14100"/>
    <cellStyle name="20% - Accent3 8 2 2 3" xfId="14101"/>
    <cellStyle name="20% - Accent3 8 2 3" xfId="14102"/>
    <cellStyle name="20% - Accent3 8 2 4" xfId="14103"/>
    <cellStyle name="20% - Accent3 8 3" xfId="14104"/>
    <cellStyle name="20% - Accent3 8 3 2" xfId="14105"/>
    <cellStyle name="20% - Accent3 8 3 2 2" xfId="14106"/>
    <cellStyle name="20% - Accent3 8 3 3" xfId="14107"/>
    <cellStyle name="20% - Accent3 8 3 4" xfId="14108"/>
    <cellStyle name="20% - Accent3 8 4" xfId="14109"/>
    <cellStyle name="20% - Accent3 8 4 2" xfId="14110"/>
    <cellStyle name="20% - Accent3 8 4 2 2" xfId="14111"/>
    <cellStyle name="20% - Accent3 8 4 3" xfId="14112"/>
    <cellStyle name="20% - Accent3 8 5" xfId="14113"/>
    <cellStyle name="20% - Accent3 8 5 2" xfId="14114"/>
    <cellStyle name="20% - Accent3 8 5 2 2" xfId="14115"/>
    <cellStyle name="20% - Accent3 8 5 3" xfId="14116"/>
    <cellStyle name="20% - Accent3 8 6" xfId="14117"/>
    <cellStyle name="20% - Accent3 8 6 2" xfId="14118"/>
    <cellStyle name="20% - Accent3 8 6 2 2" xfId="14119"/>
    <cellStyle name="20% - Accent3 8 6 3" xfId="14120"/>
    <cellStyle name="20% - Accent3 8 7" xfId="14121"/>
    <cellStyle name="20% - Accent3 8 7 2" xfId="14122"/>
    <cellStyle name="20% - Accent3 8 7 2 2" xfId="14123"/>
    <cellStyle name="20% - Accent3 8 7 3" xfId="14124"/>
    <cellStyle name="20% - Accent3 8 8" xfId="14125"/>
    <cellStyle name="20% - Accent3 8 8 2" xfId="14126"/>
    <cellStyle name="20% - Accent3 8 8 2 2" xfId="14127"/>
    <cellStyle name="20% - Accent3 8 8 3" xfId="14128"/>
    <cellStyle name="20% - Accent3 8 9" xfId="14129"/>
    <cellStyle name="20% - Accent3 80" xfId="14130"/>
    <cellStyle name="20% - Accent3 80 2" xfId="14131"/>
    <cellStyle name="20% - Accent3 80 3" xfId="14132"/>
    <cellStyle name="20% - Accent3 81" xfId="14133"/>
    <cellStyle name="20% - Accent3 81 2" xfId="14134"/>
    <cellStyle name="20% - Accent3 81 3" xfId="14135"/>
    <cellStyle name="20% - Accent3 82" xfId="14136"/>
    <cellStyle name="20% - Accent3 82 2" xfId="14137"/>
    <cellStyle name="20% - Accent3 82 3" xfId="14138"/>
    <cellStyle name="20% - Accent3 83" xfId="14139"/>
    <cellStyle name="20% - Accent3 83 2" xfId="14140"/>
    <cellStyle name="20% - Accent3 83 3" xfId="14141"/>
    <cellStyle name="20% - Accent3 84" xfId="14142"/>
    <cellStyle name="20% - Accent3 84 2" xfId="14143"/>
    <cellStyle name="20% - Accent3 84 3" xfId="14144"/>
    <cellStyle name="20% - Accent3 85" xfId="14145"/>
    <cellStyle name="20% - Accent3 85 2" xfId="14146"/>
    <cellStyle name="20% - Accent3 85 3" xfId="14147"/>
    <cellStyle name="20% - Accent3 86" xfId="14148"/>
    <cellStyle name="20% - Accent3 86 2" xfId="14149"/>
    <cellStyle name="20% - Accent3 86 3" xfId="14150"/>
    <cellStyle name="20% - Accent3 87" xfId="14151"/>
    <cellStyle name="20% - Accent3 87 2" xfId="14152"/>
    <cellStyle name="20% - Accent3 87 3" xfId="14153"/>
    <cellStyle name="20% - Accent3 88" xfId="14154"/>
    <cellStyle name="20% - Accent3 88 2" xfId="14155"/>
    <cellStyle name="20% - Accent3 88 3" xfId="14156"/>
    <cellStyle name="20% - Accent3 89" xfId="14157"/>
    <cellStyle name="20% - Accent3 89 2" xfId="14158"/>
    <cellStyle name="20% - Accent3 89 3" xfId="14159"/>
    <cellStyle name="20% - Accent3 9" xfId="14160"/>
    <cellStyle name="20% - Accent3 9 10" xfId="14161"/>
    <cellStyle name="20% - Accent3 9 11" xfId="14162"/>
    <cellStyle name="20% - Accent3 9 2" xfId="14163"/>
    <cellStyle name="20% - Accent3 9 2 2" xfId="14164"/>
    <cellStyle name="20% - Accent3 9 2 2 2" xfId="14165"/>
    <cellStyle name="20% - Accent3 9 2 2 2 2" xfId="14166"/>
    <cellStyle name="20% - Accent3 9 2 2 3" xfId="14167"/>
    <cellStyle name="20% - Accent3 9 2 3" xfId="14168"/>
    <cellStyle name="20% - Accent3 9 3" xfId="14169"/>
    <cellStyle name="20% - Accent3 9 3 2" xfId="14170"/>
    <cellStyle name="20% - Accent3 9 3 2 2" xfId="14171"/>
    <cellStyle name="20% - Accent3 9 3 3" xfId="14172"/>
    <cellStyle name="20% - Accent3 9 4" xfId="14173"/>
    <cellStyle name="20% - Accent3 9 4 2" xfId="14174"/>
    <cellStyle name="20% - Accent3 9 4 2 2" xfId="14175"/>
    <cellStyle name="20% - Accent3 9 4 3" xfId="14176"/>
    <cellStyle name="20% - Accent3 9 5" xfId="14177"/>
    <cellStyle name="20% - Accent3 9 5 2" xfId="14178"/>
    <cellStyle name="20% - Accent3 9 5 2 2" xfId="14179"/>
    <cellStyle name="20% - Accent3 9 5 3" xfId="14180"/>
    <cellStyle name="20% - Accent3 9 6" xfId="14181"/>
    <cellStyle name="20% - Accent3 9 6 2" xfId="14182"/>
    <cellStyle name="20% - Accent3 9 6 2 2" xfId="14183"/>
    <cellStyle name="20% - Accent3 9 6 3" xfId="14184"/>
    <cellStyle name="20% - Accent3 9 7" xfId="14185"/>
    <cellStyle name="20% - Accent3 9 7 2" xfId="14186"/>
    <cellStyle name="20% - Accent3 9 7 2 2" xfId="14187"/>
    <cellStyle name="20% - Accent3 9 7 3" xfId="14188"/>
    <cellStyle name="20% - Accent3 9 8" xfId="14189"/>
    <cellStyle name="20% - Accent3 9 8 2" xfId="14190"/>
    <cellStyle name="20% - Accent3 9 8 2 2" xfId="14191"/>
    <cellStyle name="20% - Accent3 9 8 3" xfId="14192"/>
    <cellStyle name="20% - Accent3 9 9" xfId="14193"/>
    <cellStyle name="20% - Accent3 90" xfId="14194"/>
    <cellStyle name="20% - Accent3 90 2" xfId="14195"/>
    <cellStyle name="20% - Accent3 90 3" xfId="14196"/>
    <cellStyle name="20% - Accent3 91" xfId="14197"/>
    <cellStyle name="20% - Accent3 91 2" xfId="14198"/>
    <cellStyle name="20% - Accent3 91 3" xfId="14199"/>
    <cellStyle name="20% - Accent3 92" xfId="14200"/>
    <cellStyle name="20% - Accent3 92 2" xfId="14201"/>
    <cellStyle name="20% - Accent3 92 3" xfId="14202"/>
    <cellStyle name="20% - Accent3 93" xfId="14203"/>
    <cellStyle name="20% - Accent3 93 2" xfId="14204"/>
    <cellStyle name="20% - Accent3 93 3" xfId="14205"/>
    <cellStyle name="20% - Accent3 94" xfId="14206"/>
    <cellStyle name="20% - Accent3 94 2" xfId="14207"/>
    <cellStyle name="20% - Accent3 94 3" xfId="14208"/>
    <cellStyle name="20% - Accent3 95" xfId="14209"/>
    <cellStyle name="20% - Accent3 95 2" xfId="14210"/>
    <cellStyle name="20% - Accent3 95 3" xfId="14211"/>
    <cellStyle name="20% - Accent3 96" xfId="14212"/>
    <cellStyle name="20% - Accent3 96 2" xfId="14213"/>
    <cellStyle name="20% - Accent3 96 3" xfId="14214"/>
    <cellStyle name="20% - Accent3 97" xfId="14215"/>
    <cellStyle name="20% - Accent3 97 2" xfId="14216"/>
    <cellStyle name="20% - Accent3 97 3" xfId="14217"/>
    <cellStyle name="20% - Accent3 98" xfId="14218"/>
    <cellStyle name="20% - Accent3 98 2" xfId="14219"/>
    <cellStyle name="20% - Accent3 98 3" xfId="14220"/>
    <cellStyle name="20% - Accent3 99" xfId="14221"/>
    <cellStyle name="20% - Accent3 99 2" xfId="14222"/>
    <cellStyle name="20% - Accent3 99 3" xfId="14223"/>
    <cellStyle name="20% - Accent4 10" xfId="14224"/>
    <cellStyle name="20% - Accent4 10 10" xfId="14225"/>
    <cellStyle name="20% - Accent4 10 2" xfId="14226"/>
    <cellStyle name="20% - Accent4 10 2 2" xfId="14227"/>
    <cellStyle name="20% - Accent4 10 2 2 2" xfId="14228"/>
    <cellStyle name="20% - Accent4 10 2 2 2 2" xfId="14229"/>
    <cellStyle name="20% - Accent4 10 2 2 3" xfId="14230"/>
    <cellStyle name="20% - Accent4 10 2 3" xfId="14231"/>
    <cellStyle name="20% - Accent4 10 3" xfId="14232"/>
    <cellStyle name="20% - Accent4 10 3 2" xfId="14233"/>
    <cellStyle name="20% - Accent4 10 3 2 2" xfId="14234"/>
    <cellStyle name="20% - Accent4 10 3 3" xfId="14235"/>
    <cellStyle name="20% - Accent4 10 4" xfId="14236"/>
    <cellStyle name="20% - Accent4 10 4 2" xfId="14237"/>
    <cellStyle name="20% - Accent4 10 4 2 2" xfId="14238"/>
    <cellStyle name="20% - Accent4 10 4 3" xfId="14239"/>
    <cellStyle name="20% - Accent4 10 5" xfId="14240"/>
    <cellStyle name="20% - Accent4 10 5 2" xfId="14241"/>
    <cellStyle name="20% - Accent4 10 5 2 2" xfId="14242"/>
    <cellStyle name="20% - Accent4 10 5 3" xfId="14243"/>
    <cellStyle name="20% - Accent4 10 6" xfId="14244"/>
    <cellStyle name="20% - Accent4 10 6 2" xfId="14245"/>
    <cellStyle name="20% - Accent4 10 6 2 2" xfId="14246"/>
    <cellStyle name="20% - Accent4 10 6 3" xfId="14247"/>
    <cellStyle name="20% - Accent4 10 7" xfId="14248"/>
    <cellStyle name="20% - Accent4 10 7 2" xfId="14249"/>
    <cellStyle name="20% - Accent4 10 7 2 2" xfId="14250"/>
    <cellStyle name="20% - Accent4 10 7 3" xfId="14251"/>
    <cellStyle name="20% - Accent4 10 8" xfId="14252"/>
    <cellStyle name="20% - Accent4 10 9" xfId="14253"/>
    <cellStyle name="20% - Accent4 100" xfId="14254"/>
    <cellStyle name="20% - Accent4 100 2" xfId="14255"/>
    <cellStyle name="20% - Accent4 100 3" xfId="14256"/>
    <cellStyle name="20% - Accent4 101" xfId="14257"/>
    <cellStyle name="20% - Accent4 101 2" xfId="14258"/>
    <cellStyle name="20% - Accent4 101 3" xfId="14259"/>
    <cellStyle name="20% - Accent4 102" xfId="14260"/>
    <cellStyle name="20% - Accent4 102 2" xfId="14261"/>
    <cellStyle name="20% - Accent4 102 3" xfId="14262"/>
    <cellStyle name="20% - Accent4 103" xfId="14263"/>
    <cellStyle name="20% - Accent4 103 2" xfId="14264"/>
    <cellStyle name="20% - Accent4 103 3" xfId="14265"/>
    <cellStyle name="20% - Accent4 104" xfId="14266"/>
    <cellStyle name="20% - Accent4 104 2" xfId="14267"/>
    <cellStyle name="20% - Accent4 104 3" xfId="14268"/>
    <cellStyle name="20% - Accent4 105" xfId="14269"/>
    <cellStyle name="20% - Accent4 105 2" xfId="14270"/>
    <cellStyle name="20% - Accent4 105 3" xfId="14271"/>
    <cellStyle name="20% - Accent4 106" xfId="14272"/>
    <cellStyle name="20% - Accent4 106 2" xfId="14273"/>
    <cellStyle name="20% - Accent4 106 3" xfId="14274"/>
    <cellStyle name="20% - Accent4 107" xfId="14275"/>
    <cellStyle name="20% - Accent4 107 2" xfId="14276"/>
    <cellStyle name="20% - Accent4 107 3" xfId="14277"/>
    <cellStyle name="20% - Accent4 108" xfId="14278"/>
    <cellStyle name="20% - Accent4 108 2" xfId="14279"/>
    <cellStyle name="20% - Accent4 108 3" xfId="14280"/>
    <cellStyle name="20% - Accent4 109" xfId="14281"/>
    <cellStyle name="20% - Accent4 109 2" xfId="14282"/>
    <cellStyle name="20% - Accent4 109 3" xfId="14283"/>
    <cellStyle name="20% - Accent4 11" xfId="14284"/>
    <cellStyle name="20% - Accent4 11 10" xfId="14285"/>
    <cellStyle name="20% - Accent4 11 2" xfId="14286"/>
    <cellStyle name="20% - Accent4 11 2 2" xfId="14287"/>
    <cellStyle name="20% - Accent4 11 2 2 2" xfId="14288"/>
    <cellStyle name="20% - Accent4 11 2 2 2 2" xfId="14289"/>
    <cellStyle name="20% - Accent4 11 2 2 3" xfId="14290"/>
    <cellStyle name="20% - Accent4 11 2 3" xfId="14291"/>
    <cellStyle name="20% - Accent4 11 3" xfId="14292"/>
    <cellStyle name="20% - Accent4 11 3 2" xfId="14293"/>
    <cellStyle name="20% - Accent4 11 3 2 2" xfId="14294"/>
    <cellStyle name="20% - Accent4 11 3 3" xfId="14295"/>
    <cellStyle name="20% - Accent4 11 4" xfId="14296"/>
    <cellStyle name="20% - Accent4 11 4 2" xfId="14297"/>
    <cellStyle name="20% - Accent4 11 4 2 2" xfId="14298"/>
    <cellStyle name="20% - Accent4 11 4 3" xfId="14299"/>
    <cellStyle name="20% - Accent4 11 5" xfId="14300"/>
    <cellStyle name="20% - Accent4 11 5 2" xfId="14301"/>
    <cellStyle name="20% - Accent4 11 5 2 2" xfId="14302"/>
    <cellStyle name="20% - Accent4 11 5 3" xfId="14303"/>
    <cellStyle name="20% - Accent4 11 6" xfId="14304"/>
    <cellStyle name="20% - Accent4 11 6 2" xfId="14305"/>
    <cellStyle name="20% - Accent4 11 6 2 2" xfId="14306"/>
    <cellStyle name="20% - Accent4 11 6 3" xfId="14307"/>
    <cellStyle name="20% - Accent4 11 7" xfId="14308"/>
    <cellStyle name="20% - Accent4 11 7 2" xfId="14309"/>
    <cellStyle name="20% - Accent4 11 7 2 2" xfId="14310"/>
    <cellStyle name="20% - Accent4 11 7 3" xfId="14311"/>
    <cellStyle name="20% - Accent4 11 8" xfId="14312"/>
    <cellStyle name="20% - Accent4 11 9" xfId="14313"/>
    <cellStyle name="20% - Accent4 110" xfId="14314"/>
    <cellStyle name="20% - Accent4 110 2" xfId="14315"/>
    <cellStyle name="20% - Accent4 110 3" xfId="14316"/>
    <cellStyle name="20% - Accent4 111" xfId="14317"/>
    <cellStyle name="20% - Accent4 111 2" xfId="14318"/>
    <cellStyle name="20% - Accent4 111 3" xfId="14319"/>
    <cellStyle name="20% - Accent4 112" xfId="14320"/>
    <cellStyle name="20% - Accent4 112 2" xfId="14321"/>
    <cellStyle name="20% - Accent4 112 3" xfId="14322"/>
    <cellStyle name="20% - Accent4 113" xfId="14323"/>
    <cellStyle name="20% - Accent4 113 2" xfId="14324"/>
    <cellStyle name="20% - Accent4 113 3" xfId="14325"/>
    <cellStyle name="20% - Accent4 114" xfId="14326"/>
    <cellStyle name="20% - Accent4 114 2" xfId="14327"/>
    <cellStyle name="20% - Accent4 114 3" xfId="14328"/>
    <cellStyle name="20% - Accent4 115" xfId="14329"/>
    <cellStyle name="20% - Accent4 115 2" xfId="14330"/>
    <cellStyle name="20% - Accent4 115 3" xfId="14331"/>
    <cellStyle name="20% - Accent4 116" xfId="14332"/>
    <cellStyle name="20% - Accent4 116 2" xfId="14333"/>
    <cellStyle name="20% - Accent4 117" xfId="14334"/>
    <cellStyle name="20% - Accent4 117 2" xfId="14335"/>
    <cellStyle name="20% - Accent4 118" xfId="14336"/>
    <cellStyle name="20% - Accent4 118 2" xfId="14337"/>
    <cellStyle name="20% - Accent4 119" xfId="14338"/>
    <cellStyle name="20% - Accent4 119 2" xfId="14339"/>
    <cellStyle name="20% - Accent4 12" xfId="14340"/>
    <cellStyle name="20% - Accent4 12 2" xfId="14341"/>
    <cellStyle name="20% - Accent4 12 2 2" xfId="14342"/>
    <cellStyle name="20% - Accent4 12 2 2 2" xfId="14343"/>
    <cellStyle name="20% - Accent4 12 2 2 2 2" xfId="14344"/>
    <cellStyle name="20% - Accent4 12 2 2 3" xfId="14345"/>
    <cellStyle name="20% - Accent4 12 2 3" xfId="14346"/>
    <cellStyle name="20% - Accent4 12 3" xfId="14347"/>
    <cellStyle name="20% - Accent4 12 3 2" xfId="14348"/>
    <cellStyle name="20% - Accent4 12 3 2 2" xfId="14349"/>
    <cellStyle name="20% - Accent4 12 3 3" xfId="14350"/>
    <cellStyle name="20% - Accent4 12 3 4" xfId="14351"/>
    <cellStyle name="20% - Accent4 12 4" xfId="14352"/>
    <cellStyle name="20% - Accent4 12 4 2" xfId="14353"/>
    <cellStyle name="20% - Accent4 12 4 2 2" xfId="14354"/>
    <cellStyle name="20% - Accent4 12 4 3" xfId="14355"/>
    <cellStyle name="20% - Accent4 12 5" xfId="14356"/>
    <cellStyle name="20% - Accent4 12 5 2" xfId="14357"/>
    <cellStyle name="20% - Accent4 12 5 2 2" xfId="14358"/>
    <cellStyle name="20% - Accent4 12 5 3" xfId="14359"/>
    <cellStyle name="20% - Accent4 12 6" xfId="14360"/>
    <cellStyle name="20% - Accent4 12 6 2" xfId="14361"/>
    <cellStyle name="20% - Accent4 12 6 2 2" xfId="14362"/>
    <cellStyle name="20% - Accent4 12 6 3" xfId="14363"/>
    <cellStyle name="20% - Accent4 12 7" xfId="14364"/>
    <cellStyle name="20% - Accent4 12 8" xfId="14365"/>
    <cellStyle name="20% - Accent4 120" xfId="14366"/>
    <cellStyle name="20% - Accent4 120 2" xfId="14367"/>
    <cellStyle name="20% - Accent4 121" xfId="14368"/>
    <cellStyle name="20% - Accent4 121 2" xfId="14369"/>
    <cellStyle name="20% - Accent4 122" xfId="14370"/>
    <cellStyle name="20% - Accent4 122 2" xfId="14371"/>
    <cellStyle name="20% - Accent4 123" xfId="14372"/>
    <cellStyle name="20% - Accent4 123 2" xfId="14373"/>
    <cellStyle name="20% - Accent4 124" xfId="14374"/>
    <cellStyle name="20% - Accent4 124 2" xfId="14375"/>
    <cellStyle name="20% - Accent4 125" xfId="14376"/>
    <cellStyle name="20% - Accent4 125 2" xfId="14377"/>
    <cellStyle name="20% - Accent4 126" xfId="14378"/>
    <cellStyle name="20% - Accent4 126 2" xfId="14379"/>
    <cellStyle name="20% - Accent4 127" xfId="14380"/>
    <cellStyle name="20% - Accent4 127 2" xfId="14381"/>
    <cellStyle name="20% - Accent4 128" xfId="14382"/>
    <cellStyle name="20% - Accent4 128 2" xfId="14383"/>
    <cellStyle name="20% - Accent4 129" xfId="14384"/>
    <cellStyle name="20% - Accent4 129 2" xfId="14385"/>
    <cellStyle name="20% - Accent4 13" xfId="14386"/>
    <cellStyle name="20% - Accent4 13 2" xfId="14387"/>
    <cellStyle name="20% - Accent4 13 2 2" xfId="14388"/>
    <cellStyle name="20% - Accent4 13 2 2 2" xfId="14389"/>
    <cellStyle name="20% - Accent4 13 2 2 2 2" xfId="14390"/>
    <cellStyle name="20% - Accent4 13 2 2 3" xfId="14391"/>
    <cellStyle name="20% - Accent4 13 2 3" xfId="14392"/>
    <cellStyle name="20% - Accent4 13 3" xfId="14393"/>
    <cellStyle name="20% - Accent4 13 3 2" xfId="14394"/>
    <cellStyle name="20% - Accent4 13 3 2 2" xfId="14395"/>
    <cellStyle name="20% - Accent4 13 3 3" xfId="14396"/>
    <cellStyle name="20% - Accent4 13 3 4" xfId="14397"/>
    <cellStyle name="20% - Accent4 13 4" xfId="14398"/>
    <cellStyle name="20% - Accent4 13 4 2" xfId="14399"/>
    <cellStyle name="20% - Accent4 13 4 2 2" xfId="14400"/>
    <cellStyle name="20% - Accent4 13 4 3" xfId="14401"/>
    <cellStyle name="20% - Accent4 13 5" xfId="14402"/>
    <cellStyle name="20% - Accent4 13 5 2" xfId="14403"/>
    <cellStyle name="20% - Accent4 13 5 2 2" xfId="14404"/>
    <cellStyle name="20% - Accent4 13 5 3" xfId="14405"/>
    <cellStyle name="20% - Accent4 13 6" xfId="14406"/>
    <cellStyle name="20% - Accent4 13 6 2" xfId="14407"/>
    <cellStyle name="20% - Accent4 13 6 2 2" xfId="14408"/>
    <cellStyle name="20% - Accent4 13 6 3" xfId="14409"/>
    <cellStyle name="20% - Accent4 13 7" xfId="14410"/>
    <cellStyle name="20% - Accent4 13 8" xfId="14411"/>
    <cellStyle name="20% - Accent4 130" xfId="14412"/>
    <cellStyle name="20% - Accent4 130 2" xfId="14413"/>
    <cellStyle name="20% - Accent4 131" xfId="14414"/>
    <cellStyle name="20% - Accent4 131 2" xfId="14415"/>
    <cellStyle name="20% - Accent4 132" xfId="14416"/>
    <cellStyle name="20% - Accent4 132 2" xfId="14417"/>
    <cellStyle name="20% - Accent4 133" xfId="14418"/>
    <cellStyle name="20% - Accent4 133 2" xfId="14419"/>
    <cellStyle name="20% - Accent4 134" xfId="14420"/>
    <cellStyle name="20% - Accent4 134 2" xfId="14421"/>
    <cellStyle name="20% - Accent4 135" xfId="14422"/>
    <cellStyle name="20% - Accent4 135 2" xfId="14423"/>
    <cellStyle name="20% - Accent4 136" xfId="14424"/>
    <cellStyle name="20% - Accent4 136 2" xfId="14425"/>
    <cellStyle name="20% - Accent4 137" xfId="14426"/>
    <cellStyle name="20% - Accent4 137 2" xfId="14427"/>
    <cellStyle name="20% - Accent4 138" xfId="14428"/>
    <cellStyle name="20% - Accent4 138 2" xfId="14429"/>
    <cellStyle name="20% - Accent4 139" xfId="14430"/>
    <cellStyle name="20% - Accent4 139 2" xfId="14431"/>
    <cellStyle name="20% - Accent4 14" xfId="14432"/>
    <cellStyle name="20% - Accent4 14 2" xfId="14433"/>
    <cellStyle name="20% - Accent4 14 2 2" xfId="14434"/>
    <cellStyle name="20% - Accent4 14 2 2 2" xfId="14435"/>
    <cellStyle name="20% - Accent4 14 2 2 3" xfId="14436"/>
    <cellStyle name="20% - Accent4 14 2 2 4" xfId="14437"/>
    <cellStyle name="20% - Accent4 14 2 3" xfId="14438"/>
    <cellStyle name="20% - Accent4 14 2 4" xfId="14439"/>
    <cellStyle name="20% - Accent4 14 2 5" xfId="14440"/>
    <cellStyle name="20% - Accent4 14 2 6" xfId="14441"/>
    <cellStyle name="20% - Accent4 14 3" xfId="14442"/>
    <cellStyle name="20% - Accent4 14 3 2" xfId="14443"/>
    <cellStyle name="20% - Accent4 14 3 2 2" xfId="14444"/>
    <cellStyle name="20% - Accent4 14 3 3" xfId="14445"/>
    <cellStyle name="20% - Accent4 14 4" xfId="14446"/>
    <cellStyle name="20% - Accent4 14 4 2" xfId="14447"/>
    <cellStyle name="20% - Accent4 14 4 2 2" xfId="14448"/>
    <cellStyle name="20% - Accent4 14 4 3" xfId="14449"/>
    <cellStyle name="20% - Accent4 14 5" xfId="14450"/>
    <cellStyle name="20% - Accent4 14 5 2" xfId="14451"/>
    <cellStyle name="20% - Accent4 14 5 2 2" xfId="14452"/>
    <cellStyle name="20% - Accent4 14 5 3" xfId="14453"/>
    <cellStyle name="20% - Accent4 14 6" xfId="14454"/>
    <cellStyle name="20% - Accent4 14 6 2" xfId="14455"/>
    <cellStyle name="20% - Accent4 14 6 2 2" xfId="14456"/>
    <cellStyle name="20% - Accent4 14 6 3" xfId="14457"/>
    <cellStyle name="20% - Accent4 14 7" xfId="14458"/>
    <cellStyle name="20% - Accent4 140" xfId="14459"/>
    <cellStyle name="20% - Accent4 140 2" xfId="14460"/>
    <cellStyle name="20% - Accent4 141" xfId="14461"/>
    <cellStyle name="20% - Accent4 141 2" xfId="14462"/>
    <cellStyle name="20% - Accent4 142" xfId="14463"/>
    <cellStyle name="20% - Accent4 142 2" xfId="14464"/>
    <cellStyle name="20% - Accent4 143" xfId="14465"/>
    <cellStyle name="20% - Accent4 143 2" xfId="14466"/>
    <cellStyle name="20% - Accent4 144" xfId="14467"/>
    <cellStyle name="20% - Accent4 144 2" xfId="14468"/>
    <cellStyle name="20% - Accent4 145" xfId="14469"/>
    <cellStyle name="20% - Accent4 145 2" xfId="14470"/>
    <cellStyle name="20% - Accent4 146" xfId="14471"/>
    <cellStyle name="20% - Accent4 146 2" xfId="14472"/>
    <cellStyle name="20% - Accent4 147" xfId="14473"/>
    <cellStyle name="20% - Accent4 147 2" xfId="14474"/>
    <cellStyle name="20% - Accent4 148" xfId="14475"/>
    <cellStyle name="20% - Accent4 148 2" xfId="14476"/>
    <cellStyle name="20% - Accent4 149" xfId="14477"/>
    <cellStyle name="20% - Accent4 149 2" xfId="14478"/>
    <cellStyle name="20% - Accent4 15" xfId="14479"/>
    <cellStyle name="20% - Accent4 15 2" xfId="14480"/>
    <cellStyle name="20% - Accent4 15 2 2" xfId="14481"/>
    <cellStyle name="20% - Accent4 15 2 2 2" xfId="14482"/>
    <cellStyle name="20% - Accent4 15 2 2 3" xfId="14483"/>
    <cellStyle name="20% - Accent4 15 2 2 4" xfId="14484"/>
    <cellStyle name="20% - Accent4 15 2 3" xfId="14485"/>
    <cellStyle name="20% - Accent4 15 2 4" xfId="14486"/>
    <cellStyle name="20% - Accent4 15 2 5" xfId="14487"/>
    <cellStyle name="20% - Accent4 15 2 6" xfId="14488"/>
    <cellStyle name="20% - Accent4 15 3" xfId="14489"/>
    <cellStyle name="20% - Accent4 15 3 2" xfId="14490"/>
    <cellStyle name="20% - Accent4 15 3 2 2" xfId="14491"/>
    <cellStyle name="20% - Accent4 15 3 3" xfId="14492"/>
    <cellStyle name="20% - Accent4 15 4" xfId="14493"/>
    <cellStyle name="20% - Accent4 15 4 2" xfId="14494"/>
    <cellStyle name="20% - Accent4 15 4 2 2" xfId="14495"/>
    <cellStyle name="20% - Accent4 15 4 3" xfId="14496"/>
    <cellStyle name="20% - Accent4 15 5" xfId="14497"/>
    <cellStyle name="20% - Accent4 15 5 2" xfId="14498"/>
    <cellStyle name="20% - Accent4 15 5 2 2" xfId="14499"/>
    <cellStyle name="20% - Accent4 15 5 3" xfId="14500"/>
    <cellStyle name="20% - Accent4 15 6" xfId="14501"/>
    <cellStyle name="20% - Accent4 15 6 2" xfId="14502"/>
    <cellStyle name="20% - Accent4 15 6 2 2" xfId="14503"/>
    <cellStyle name="20% - Accent4 15 6 3" xfId="14504"/>
    <cellStyle name="20% - Accent4 15 7" xfId="14505"/>
    <cellStyle name="20% - Accent4 150" xfId="14506"/>
    <cellStyle name="20% - Accent4 150 2" xfId="14507"/>
    <cellStyle name="20% - Accent4 151" xfId="14508"/>
    <cellStyle name="20% - Accent4 151 2" xfId="14509"/>
    <cellStyle name="20% - Accent4 152" xfId="14510"/>
    <cellStyle name="20% - Accent4 152 2" xfId="14511"/>
    <cellStyle name="20% - Accent4 153" xfId="14512"/>
    <cellStyle name="20% - Accent4 153 2" xfId="14513"/>
    <cellStyle name="20% - Accent4 154" xfId="14514"/>
    <cellStyle name="20% - Accent4 154 2" xfId="14515"/>
    <cellStyle name="20% - Accent4 155" xfId="14516"/>
    <cellStyle name="20% - Accent4 155 2" xfId="14517"/>
    <cellStyle name="20% - Accent4 156" xfId="14518"/>
    <cellStyle name="20% - Accent4 156 2" xfId="14519"/>
    <cellStyle name="20% - Accent4 157" xfId="14520"/>
    <cellStyle name="20% - Accent4 157 2" xfId="14521"/>
    <cellStyle name="20% - Accent4 158" xfId="14522"/>
    <cellStyle name="20% - Accent4 158 2" xfId="14523"/>
    <cellStyle name="20% - Accent4 159" xfId="14524"/>
    <cellStyle name="20% - Accent4 159 2" xfId="14525"/>
    <cellStyle name="20% - Accent4 16" xfId="14526"/>
    <cellStyle name="20% - Accent4 16 2" xfId="14527"/>
    <cellStyle name="20% - Accent4 16 2 2" xfId="14528"/>
    <cellStyle name="20% - Accent4 16 2 2 2" xfId="14529"/>
    <cellStyle name="20% - Accent4 16 2 2 3" xfId="14530"/>
    <cellStyle name="20% - Accent4 16 2 2 4" xfId="14531"/>
    <cellStyle name="20% - Accent4 16 2 3" xfId="14532"/>
    <cellStyle name="20% - Accent4 16 2 4" xfId="14533"/>
    <cellStyle name="20% - Accent4 16 2 5" xfId="14534"/>
    <cellStyle name="20% - Accent4 16 2 6" xfId="14535"/>
    <cellStyle name="20% - Accent4 16 3" xfId="14536"/>
    <cellStyle name="20% - Accent4 16 3 2" xfId="14537"/>
    <cellStyle name="20% - Accent4 16 3 2 2" xfId="14538"/>
    <cellStyle name="20% - Accent4 16 3 3" xfId="14539"/>
    <cellStyle name="20% - Accent4 16 4" xfId="14540"/>
    <cellStyle name="20% - Accent4 16 4 2" xfId="14541"/>
    <cellStyle name="20% - Accent4 16 4 2 2" xfId="14542"/>
    <cellStyle name="20% - Accent4 16 4 3" xfId="14543"/>
    <cellStyle name="20% - Accent4 16 5" xfId="14544"/>
    <cellStyle name="20% - Accent4 16 5 2" xfId="14545"/>
    <cellStyle name="20% - Accent4 16 5 2 2" xfId="14546"/>
    <cellStyle name="20% - Accent4 16 5 3" xfId="14547"/>
    <cellStyle name="20% - Accent4 16 6" xfId="14548"/>
    <cellStyle name="20% - Accent4 16 6 2" xfId="14549"/>
    <cellStyle name="20% - Accent4 16 6 2 2" xfId="14550"/>
    <cellStyle name="20% - Accent4 16 6 3" xfId="14551"/>
    <cellStyle name="20% - Accent4 16 7" xfId="14552"/>
    <cellStyle name="20% - Accent4 160" xfId="14553"/>
    <cellStyle name="20% - Accent4 160 2" xfId="14554"/>
    <cellStyle name="20% - Accent4 161" xfId="14555"/>
    <cellStyle name="20% - Accent4 161 2" xfId="14556"/>
    <cellStyle name="20% - Accent4 162" xfId="14557"/>
    <cellStyle name="20% - Accent4 162 2" xfId="14558"/>
    <cellStyle name="20% - Accent4 163" xfId="14559"/>
    <cellStyle name="20% - Accent4 163 2" xfId="14560"/>
    <cellStyle name="20% - Accent4 164" xfId="14561"/>
    <cellStyle name="20% - Accent4 164 2" xfId="14562"/>
    <cellStyle name="20% - Accent4 165" xfId="14563"/>
    <cellStyle name="20% - Accent4 165 2" xfId="14564"/>
    <cellStyle name="20% - Accent4 166" xfId="14565"/>
    <cellStyle name="20% - Accent4 166 2" xfId="14566"/>
    <cellStyle name="20% - Accent4 167" xfId="14567"/>
    <cellStyle name="20% - Accent4 167 2" xfId="14568"/>
    <cellStyle name="20% - Accent4 168" xfId="14569"/>
    <cellStyle name="20% - Accent4 168 2" xfId="14570"/>
    <cellStyle name="20% - Accent4 169" xfId="14571"/>
    <cellStyle name="20% - Accent4 169 2" xfId="14572"/>
    <cellStyle name="20% - Accent4 17" xfId="14573"/>
    <cellStyle name="20% - Accent4 17 2" xfId="14574"/>
    <cellStyle name="20% - Accent4 17 2 2" xfId="14575"/>
    <cellStyle name="20% - Accent4 17 2 3" xfId="14576"/>
    <cellStyle name="20% - Accent4 17 2 4" xfId="14577"/>
    <cellStyle name="20% - Accent4 17 2 5" xfId="14578"/>
    <cellStyle name="20% - Accent4 17 3" xfId="14579"/>
    <cellStyle name="20% - Accent4 17 3 2" xfId="14580"/>
    <cellStyle name="20% - Accent4 17 3 2 2" xfId="14581"/>
    <cellStyle name="20% - Accent4 17 3 3" xfId="14582"/>
    <cellStyle name="20% - Accent4 17 4" xfId="14583"/>
    <cellStyle name="20% - Accent4 17 4 2" xfId="14584"/>
    <cellStyle name="20% - Accent4 17 4 2 2" xfId="14585"/>
    <cellStyle name="20% - Accent4 17 4 3" xfId="14586"/>
    <cellStyle name="20% - Accent4 17 5" xfId="14587"/>
    <cellStyle name="20% - Accent4 17 5 2" xfId="14588"/>
    <cellStyle name="20% - Accent4 17 5 2 2" xfId="14589"/>
    <cellStyle name="20% - Accent4 17 5 3" xfId="14590"/>
    <cellStyle name="20% - Accent4 17 6" xfId="14591"/>
    <cellStyle name="20% - Accent4 17 6 2" xfId="14592"/>
    <cellStyle name="20% - Accent4 17 6 2 2" xfId="14593"/>
    <cellStyle name="20% - Accent4 17 6 3" xfId="14594"/>
    <cellStyle name="20% - Accent4 17 7" xfId="14595"/>
    <cellStyle name="20% - Accent4 170" xfId="14596"/>
    <cellStyle name="20% - Accent4 170 2" xfId="14597"/>
    <cellStyle name="20% - Accent4 171" xfId="14598"/>
    <cellStyle name="20% - Accent4 171 2" xfId="14599"/>
    <cellStyle name="20% - Accent4 172" xfId="14600"/>
    <cellStyle name="20% - Accent4 172 2" xfId="14601"/>
    <cellStyle name="20% - Accent4 173" xfId="14602"/>
    <cellStyle name="20% - Accent4 173 2" xfId="14603"/>
    <cellStyle name="20% - Accent4 174" xfId="14604"/>
    <cellStyle name="20% - Accent4 174 2" xfId="14605"/>
    <cellStyle name="20% - Accent4 175" xfId="14606"/>
    <cellStyle name="20% - Accent4 176" xfId="14607"/>
    <cellStyle name="20% - Accent4 177" xfId="14608"/>
    <cellStyle name="20% - Accent4 178" xfId="14609"/>
    <cellStyle name="20% - Accent4 179" xfId="14610"/>
    <cellStyle name="20% - Accent4 18" xfId="14611"/>
    <cellStyle name="20% - Accent4 18 2" xfId="14612"/>
    <cellStyle name="20% - Accent4 18 2 2" xfId="14613"/>
    <cellStyle name="20% - Accent4 18 2 3" xfId="14614"/>
    <cellStyle name="20% - Accent4 18 2 4" xfId="14615"/>
    <cellStyle name="20% - Accent4 18 2 5" xfId="14616"/>
    <cellStyle name="20% - Accent4 18 3" xfId="14617"/>
    <cellStyle name="20% - Accent4 18 3 2" xfId="14618"/>
    <cellStyle name="20% - Accent4 18 3 2 2" xfId="14619"/>
    <cellStyle name="20% - Accent4 18 3 3" xfId="14620"/>
    <cellStyle name="20% - Accent4 18 4" xfId="14621"/>
    <cellStyle name="20% - Accent4 18 4 2" xfId="14622"/>
    <cellStyle name="20% - Accent4 18 4 2 2" xfId="14623"/>
    <cellStyle name="20% - Accent4 18 4 3" xfId="14624"/>
    <cellStyle name="20% - Accent4 18 5" xfId="14625"/>
    <cellStyle name="20% - Accent4 18 5 2" xfId="14626"/>
    <cellStyle name="20% - Accent4 18 5 2 2" xfId="14627"/>
    <cellStyle name="20% - Accent4 18 5 3" xfId="14628"/>
    <cellStyle name="20% - Accent4 18 6" xfId="14629"/>
    <cellStyle name="20% - Accent4 18 6 2" xfId="14630"/>
    <cellStyle name="20% - Accent4 18 6 2 2" xfId="14631"/>
    <cellStyle name="20% - Accent4 18 6 3" xfId="14632"/>
    <cellStyle name="20% - Accent4 18 7" xfId="14633"/>
    <cellStyle name="20% - Accent4 180" xfId="14634"/>
    <cellStyle name="20% - Accent4 181" xfId="14635"/>
    <cellStyle name="20% - Accent4 182" xfId="14636"/>
    <cellStyle name="20% - Accent4 183" xfId="14637"/>
    <cellStyle name="20% - Accent4 184" xfId="14638"/>
    <cellStyle name="20% - Accent4 185" xfId="14639"/>
    <cellStyle name="20% - Accent4 186" xfId="14640"/>
    <cellStyle name="20% - Accent4 187" xfId="14641"/>
    <cellStyle name="20% - Accent4 188" xfId="14642"/>
    <cellStyle name="20% - Accent4 189" xfId="14643"/>
    <cellStyle name="20% - Accent4 19" xfId="14644"/>
    <cellStyle name="20% - Accent4 19 2" xfId="14645"/>
    <cellStyle name="20% - Accent4 19 2 2" xfId="14646"/>
    <cellStyle name="20% - Accent4 19 2 3" xfId="14647"/>
    <cellStyle name="20% - Accent4 19 2 4" xfId="14648"/>
    <cellStyle name="20% - Accent4 19 2 5" xfId="14649"/>
    <cellStyle name="20% - Accent4 19 3" xfId="14650"/>
    <cellStyle name="20% - Accent4 19 3 2" xfId="14651"/>
    <cellStyle name="20% - Accent4 19 3 2 2" xfId="14652"/>
    <cellStyle name="20% - Accent4 19 3 3" xfId="14653"/>
    <cellStyle name="20% - Accent4 19 4" xfId="14654"/>
    <cellStyle name="20% - Accent4 19 4 2" xfId="14655"/>
    <cellStyle name="20% - Accent4 19 4 2 2" xfId="14656"/>
    <cellStyle name="20% - Accent4 19 4 3" xfId="14657"/>
    <cellStyle name="20% - Accent4 19 5" xfId="14658"/>
    <cellStyle name="20% - Accent4 19 5 2" xfId="14659"/>
    <cellStyle name="20% - Accent4 19 5 2 2" xfId="14660"/>
    <cellStyle name="20% - Accent4 19 5 3" xfId="14661"/>
    <cellStyle name="20% - Accent4 19 6" xfId="14662"/>
    <cellStyle name="20% - Accent4 19 6 2" xfId="14663"/>
    <cellStyle name="20% - Accent4 19 6 2 2" xfId="14664"/>
    <cellStyle name="20% - Accent4 19 6 3" xfId="14665"/>
    <cellStyle name="20% - Accent4 19 7" xfId="14666"/>
    <cellStyle name="20% - Accent4 190" xfId="14667"/>
    <cellStyle name="20% - Accent4 191" xfId="14668"/>
    <cellStyle name="20% - Accent4 192" xfId="14669"/>
    <cellStyle name="20% - Accent4 193" xfId="14670"/>
    <cellStyle name="20% - Accent4 194" xfId="14671"/>
    <cellStyle name="20% - Accent4 195" xfId="14672"/>
    <cellStyle name="20% - Accent4 196" xfId="14673"/>
    <cellStyle name="20% - Accent4 197" xfId="14674"/>
    <cellStyle name="20% - Accent4 198" xfId="14675"/>
    <cellStyle name="20% - Accent4 199" xfId="14676"/>
    <cellStyle name="20% - Accent4 2" xfId="14677"/>
    <cellStyle name="20% - Accent4 2 10" xfId="14678"/>
    <cellStyle name="20% - Accent4 2 10 2" xfId="14679"/>
    <cellStyle name="20% - Accent4 2 10 2 2" xfId="14680"/>
    <cellStyle name="20% - Accent4 2 10 3" xfId="14681"/>
    <cellStyle name="20% - Accent4 2 11" xfId="14682"/>
    <cellStyle name="20% - Accent4 2 11 2" xfId="14683"/>
    <cellStyle name="20% - Accent4 2 11 2 2" xfId="14684"/>
    <cellStyle name="20% - Accent4 2 11 3" xfId="14685"/>
    <cellStyle name="20% - Accent4 2 12" xfId="14686"/>
    <cellStyle name="20% - Accent4 2 12 2" xfId="14687"/>
    <cellStyle name="20% - Accent4 2 12 2 2" xfId="14688"/>
    <cellStyle name="20% - Accent4 2 12 3" xfId="14689"/>
    <cellStyle name="20% - Accent4 2 13" xfId="14690"/>
    <cellStyle name="20% - Accent4 2 13 2" xfId="14691"/>
    <cellStyle name="20% - Accent4 2 13 2 2" xfId="14692"/>
    <cellStyle name="20% - Accent4 2 13 3" xfId="14693"/>
    <cellStyle name="20% - Accent4 2 14" xfId="14694"/>
    <cellStyle name="20% - Accent4 2 14 2" xfId="14695"/>
    <cellStyle name="20% - Accent4 2 14 2 2" xfId="14696"/>
    <cellStyle name="20% - Accent4 2 14 3" xfId="14697"/>
    <cellStyle name="20% - Accent4 2 15" xfId="14698"/>
    <cellStyle name="20% - Accent4 2 15 2" xfId="14699"/>
    <cellStyle name="20% - Accent4 2 15 2 2" xfId="14700"/>
    <cellStyle name="20% - Accent4 2 15 3" xfId="14701"/>
    <cellStyle name="20% - Accent4 2 16" xfId="14702"/>
    <cellStyle name="20% - Accent4 2 17" xfId="14703"/>
    <cellStyle name="20% - Accent4 2 17 2" xfId="14704"/>
    <cellStyle name="20% - Accent4 2 17 2 2" xfId="14705"/>
    <cellStyle name="20% - Accent4 2 17 3" xfId="14706"/>
    <cellStyle name="20% - Accent4 2 18" xfId="14707"/>
    <cellStyle name="20% - Accent4 2 18 2" xfId="14708"/>
    <cellStyle name="20% - Accent4 2 18 2 2" xfId="14709"/>
    <cellStyle name="20% - Accent4 2 18 3" xfId="14710"/>
    <cellStyle name="20% - Accent4 2 19" xfId="14711"/>
    <cellStyle name="20% - Accent4 2 19 2" xfId="14712"/>
    <cellStyle name="20% - Accent4 2 19 2 2" xfId="14713"/>
    <cellStyle name="20% - Accent4 2 19 3" xfId="14714"/>
    <cellStyle name="20% - Accent4 2 2" xfId="14715"/>
    <cellStyle name="20% - Accent4 2 2 10" xfId="14716"/>
    <cellStyle name="20% - Accent4 2 2 11" xfId="14717"/>
    <cellStyle name="20% - Accent4 2 2 12" xfId="14718"/>
    <cellStyle name="20% - Accent4 2 2 2" xfId="14719"/>
    <cellStyle name="20% - Accent4 2 2 2 10" xfId="14720"/>
    <cellStyle name="20% - Accent4 2 2 2 2" xfId="14721"/>
    <cellStyle name="20% - Accent4 2 2 2 2 2" xfId="14722"/>
    <cellStyle name="20% - Accent4 2 2 2 2 2 2" xfId="14723"/>
    <cellStyle name="20% - Accent4 2 2 2 2 2 2 2" xfId="14724"/>
    <cellStyle name="20% - Accent4 2 2 2 2 2 2 2 2" xfId="14725"/>
    <cellStyle name="20% - Accent4 2 2 2 2 2 2 2 2 2" xfId="14726"/>
    <cellStyle name="20% - Accent4 2 2 2 2 2 2 2 2 2 2" xfId="14727"/>
    <cellStyle name="20% - Accent4 2 2 2 2 2 2 2 2 2 2 2" xfId="14728"/>
    <cellStyle name="20% - Accent4 2 2 2 2 2 2 2 2 2 3" xfId="14729"/>
    <cellStyle name="20% - Accent4 2 2 2 2 2 2 2 2 3" xfId="14730"/>
    <cellStyle name="20% - Accent4 2 2 2 2 2 2 2 2 3 2" xfId="14731"/>
    <cellStyle name="20% - Accent4 2 2 2 2 2 2 2 2 3 2 2" xfId="14732"/>
    <cellStyle name="20% - Accent4 2 2 2 2 2 2 2 2 3 3" xfId="14733"/>
    <cellStyle name="20% - Accent4 2 2 2 2 2 2 2 2 4" xfId="14734"/>
    <cellStyle name="20% - Accent4 2 2 2 2 2 2 2 3" xfId="14735"/>
    <cellStyle name="20% - Accent4 2 2 2 2 2 2 2 4" xfId="14736"/>
    <cellStyle name="20% - Accent4 2 2 2 2 2 2 2 4 2" xfId="14737"/>
    <cellStyle name="20% - Accent4 2 2 2 2 2 2 2 5" xfId="14738"/>
    <cellStyle name="20% - Accent4 2 2 2 2 2 2 2 6" xfId="14739"/>
    <cellStyle name="20% - Accent4 2 2 2 2 2 2 2 7" xfId="14740"/>
    <cellStyle name="20% - Accent4 2 2 2 2 2 2 3" xfId="14741"/>
    <cellStyle name="20% - Accent4 2 2 2 2 2 2 3 2" xfId="14742"/>
    <cellStyle name="20% - Accent4 2 2 2 2 2 2 3 2 2" xfId="14743"/>
    <cellStyle name="20% - Accent4 2 2 2 2 2 2 3 3" xfId="14744"/>
    <cellStyle name="20% - Accent4 2 2 2 2 2 2 4" xfId="14745"/>
    <cellStyle name="20% - Accent4 2 2 2 2 2 2 5" xfId="14746"/>
    <cellStyle name="20% - Accent4 2 2 2 2 2 2 6" xfId="14747"/>
    <cellStyle name="20% - Accent4 2 2 2 2 2 2 7" xfId="14748"/>
    <cellStyle name="20% - Accent4 2 2 2 2 2 3" xfId="14749"/>
    <cellStyle name="20% - Accent4 2 2 2 2 2 4" xfId="14750"/>
    <cellStyle name="20% - Accent4 2 2 2 2 2 4 2" xfId="14751"/>
    <cellStyle name="20% - Accent4 2 2 2 2 2 5" xfId="14752"/>
    <cellStyle name="20% - Accent4 2 2 2 2 2 6" xfId="14753"/>
    <cellStyle name="20% - Accent4 2 2 2 2 2 7" xfId="14754"/>
    <cellStyle name="20% - Accent4 2 2 2 2 3" xfId="14755"/>
    <cellStyle name="20% - Accent4 2 2 2 2 3 2" xfId="14756"/>
    <cellStyle name="20% - Accent4 2 2 2 2 3 2 2" xfId="14757"/>
    <cellStyle name="20% - Accent4 2 2 2 2 3 3" xfId="14758"/>
    <cellStyle name="20% - Accent4 2 2 2 2 4" xfId="14759"/>
    <cellStyle name="20% - Accent4 2 2 2 2 4 2" xfId="14760"/>
    <cellStyle name="20% - Accent4 2 2 2 2 4 2 2" xfId="14761"/>
    <cellStyle name="20% - Accent4 2 2 2 2 4 3" xfId="14762"/>
    <cellStyle name="20% - Accent4 2 2 2 2 5" xfId="14763"/>
    <cellStyle name="20% - Accent4 2 2 2 2 5 2" xfId="14764"/>
    <cellStyle name="20% - Accent4 2 2 2 2 5 2 2" xfId="14765"/>
    <cellStyle name="20% - Accent4 2 2 2 2 5 3" xfId="14766"/>
    <cellStyle name="20% - Accent4 2 2 2 2 6" xfId="14767"/>
    <cellStyle name="20% - Accent4 2 2 2 2 7" xfId="14768"/>
    <cellStyle name="20% - Accent4 2 2 2 2 8" xfId="14769"/>
    <cellStyle name="20% - Accent4 2 2 2 2 9" xfId="14770"/>
    <cellStyle name="20% - Accent4 2 2 2 3" xfId="14771"/>
    <cellStyle name="20% - Accent4 2 2 2 4" xfId="14772"/>
    <cellStyle name="20% - Accent4 2 2 2 5" xfId="14773"/>
    <cellStyle name="20% - Accent4 2 2 2 6" xfId="14774"/>
    <cellStyle name="20% - Accent4 2 2 2 6 2" xfId="14775"/>
    <cellStyle name="20% - Accent4 2 2 2 7" xfId="14776"/>
    <cellStyle name="20% - Accent4 2 2 2 8" xfId="14777"/>
    <cellStyle name="20% - Accent4 2 2 2 9" xfId="14778"/>
    <cellStyle name="20% - Accent4 2 2 3" xfId="14779"/>
    <cellStyle name="20% - Accent4 2 2 3 2" xfId="14780"/>
    <cellStyle name="20% - Accent4 2 2 3 2 2" xfId="14781"/>
    <cellStyle name="20% - Accent4 2 2 3 3" xfId="14782"/>
    <cellStyle name="20% - Accent4 2 2 3 4" xfId="14783"/>
    <cellStyle name="20% - Accent4 2 2 4" xfId="14784"/>
    <cellStyle name="20% - Accent4 2 2 4 2" xfId="14785"/>
    <cellStyle name="20% - Accent4 2 2 4 2 2" xfId="14786"/>
    <cellStyle name="20% - Accent4 2 2 4 3" xfId="14787"/>
    <cellStyle name="20% - Accent4 2 2 5" xfId="14788"/>
    <cellStyle name="20% - Accent4 2 2 5 2" xfId="14789"/>
    <cellStyle name="20% - Accent4 2 2 5 2 2" xfId="14790"/>
    <cellStyle name="20% - Accent4 2 2 5 3" xfId="14791"/>
    <cellStyle name="20% - Accent4 2 2 6" xfId="14792"/>
    <cellStyle name="20% - Accent4 2 2 6 2" xfId="14793"/>
    <cellStyle name="20% - Accent4 2 2 6 2 2" xfId="14794"/>
    <cellStyle name="20% - Accent4 2 2 6 3" xfId="14795"/>
    <cellStyle name="20% - Accent4 2 2 7" xfId="14796"/>
    <cellStyle name="20% - Accent4 2 2 8" xfId="14797"/>
    <cellStyle name="20% - Accent4 2 2 9" xfId="14798"/>
    <cellStyle name="20% - Accent4 2 20" xfId="14799"/>
    <cellStyle name="20% - Accent4 2 21" xfId="14800"/>
    <cellStyle name="20% - Accent4 2 22" xfId="14801"/>
    <cellStyle name="20% - Accent4 2 23" xfId="14802"/>
    <cellStyle name="20% - Accent4 2 24" xfId="14803"/>
    <cellStyle name="20% - Accent4 2 25" xfId="14804"/>
    <cellStyle name="20% - Accent4 2 26" xfId="14805"/>
    <cellStyle name="20% - Accent4 2 27" xfId="14806"/>
    <cellStyle name="20% - Accent4 2 28" xfId="14807"/>
    <cellStyle name="20% - Accent4 2 29" xfId="14808"/>
    <cellStyle name="20% - Accent4 2 3" xfId="14809"/>
    <cellStyle name="20% - Accent4 2 3 2" xfId="14810"/>
    <cellStyle name="20% - Accent4 2 3 3" xfId="14811"/>
    <cellStyle name="20% - Accent4 2 3 3 2" xfId="14812"/>
    <cellStyle name="20% - Accent4 2 3 4" xfId="14813"/>
    <cellStyle name="20% - Accent4 2 30" xfId="14814"/>
    <cellStyle name="20% - Accent4 2 31" xfId="14815"/>
    <cellStyle name="20% - Accent4 2 32" xfId="14816"/>
    <cellStyle name="20% - Accent4 2 4" xfId="14817"/>
    <cellStyle name="20% - Accent4 2 4 2" xfId="14818"/>
    <cellStyle name="20% - Accent4 2 4 3" xfId="14819"/>
    <cellStyle name="20% - Accent4 2 4 3 2" xfId="14820"/>
    <cellStyle name="20% - Accent4 2 4 4" xfId="14821"/>
    <cellStyle name="20% - Accent4 2 5" xfId="14822"/>
    <cellStyle name="20% - Accent4 2 5 2" xfId="14823"/>
    <cellStyle name="20% - Accent4 2 5 3" xfId="14824"/>
    <cellStyle name="20% - Accent4 2 5 3 2" xfId="14825"/>
    <cellStyle name="20% - Accent4 2 5 4" xfId="14826"/>
    <cellStyle name="20% - Accent4 2 6" xfId="14827"/>
    <cellStyle name="20% - Accent4 2 6 2" xfId="14828"/>
    <cellStyle name="20% - Accent4 2 6 2 2" xfId="14829"/>
    <cellStyle name="20% - Accent4 2 6 3" xfId="14830"/>
    <cellStyle name="20% - Accent4 2 7" xfId="14831"/>
    <cellStyle name="20% - Accent4 2 7 2" xfId="14832"/>
    <cellStyle name="20% - Accent4 2 7 2 2" xfId="14833"/>
    <cellStyle name="20% - Accent4 2 7 3" xfId="14834"/>
    <cellStyle name="20% - Accent4 2 8" xfId="14835"/>
    <cellStyle name="20% - Accent4 2 8 2" xfId="14836"/>
    <cellStyle name="20% - Accent4 2 8 2 2" xfId="14837"/>
    <cellStyle name="20% - Accent4 2 8 3" xfId="14838"/>
    <cellStyle name="20% - Accent4 2 9" xfId="14839"/>
    <cellStyle name="20% - Accent4 2 9 2" xfId="14840"/>
    <cellStyle name="20% - Accent4 2 9 2 2" xfId="14841"/>
    <cellStyle name="20% - Accent4 2 9 3" xfId="14842"/>
    <cellStyle name="20% - Accent4 20" xfId="14843"/>
    <cellStyle name="20% - Accent4 20 2" xfId="14844"/>
    <cellStyle name="20% - Accent4 20 2 2" xfId="14845"/>
    <cellStyle name="20% - Accent4 20 2 3" xfId="14846"/>
    <cellStyle name="20% - Accent4 20 2 4" xfId="14847"/>
    <cellStyle name="20% - Accent4 20 2 5" xfId="14848"/>
    <cellStyle name="20% - Accent4 20 3" xfId="14849"/>
    <cellStyle name="20% - Accent4 20 3 2" xfId="14850"/>
    <cellStyle name="20% - Accent4 20 3 2 2" xfId="14851"/>
    <cellStyle name="20% - Accent4 20 3 3" xfId="14852"/>
    <cellStyle name="20% - Accent4 20 4" xfId="14853"/>
    <cellStyle name="20% - Accent4 20 4 2" xfId="14854"/>
    <cellStyle name="20% - Accent4 20 4 2 2" xfId="14855"/>
    <cellStyle name="20% - Accent4 20 4 3" xfId="14856"/>
    <cellStyle name="20% - Accent4 20 5" xfId="14857"/>
    <cellStyle name="20% - Accent4 20 5 2" xfId="14858"/>
    <cellStyle name="20% - Accent4 20 5 2 2" xfId="14859"/>
    <cellStyle name="20% - Accent4 20 5 3" xfId="14860"/>
    <cellStyle name="20% - Accent4 20 6" xfId="14861"/>
    <cellStyle name="20% - Accent4 20 6 2" xfId="14862"/>
    <cellStyle name="20% - Accent4 20 6 2 2" xfId="14863"/>
    <cellStyle name="20% - Accent4 20 6 3" xfId="14864"/>
    <cellStyle name="20% - Accent4 20 7" xfId="14865"/>
    <cellStyle name="20% - Accent4 200" xfId="14866"/>
    <cellStyle name="20% - Accent4 201" xfId="14867"/>
    <cellStyle name="20% - Accent4 202" xfId="14868"/>
    <cellStyle name="20% - Accent4 203" xfId="14869"/>
    <cellStyle name="20% - Accent4 204" xfId="14870"/>
    <cellStyle name="20% - Accent4 205" xfId="14871"/>
    <cellStyle name="20% - Accent4 206" xfId="14872"/>
    <cellStyle name="20% - Accent4 207" xfId="14873"/>
    <cellStyle name="20% - Accent4 208" xfId="14874"/>
    <cellStyle name="20% - Accent4 209" xfId="14875"/>
    <cellStyle name="20% - Accent4 21" xfId="14876"/>
    <cellStyle name="20% - Accent4 21 2" xfId="14877"/>
    <cellStyle name="20% - Accent4 21 2 2" xfId="14878"/>
    <cellStyle name="20% - Accent4 21 2 3" xfId="14879"/>
    <cellStyle name="20% - Accent4 21 2 4" xfId="14880"/>
    <cellStyle name="20% - Accent4 21 2 5" xfId="14881"/>
    <cellStyle name="20% - Accent4 21 3" xfId="14882"/>
    <cellStyle name="20% - Accent4 21 3 2" xfId="14883"/>
    <cellStyle name="20% - Accent4 21 3 2 2" xfId="14884"/>
    <cellStyle name="20% - Accent4 21 3 3" xfId="14885"/>
    <cellStyle name="20% - Accent4 21 4" xfId="14886"/>
    <cellStyle name="20% - Accent4 21 4 2" xfId="14887"/>
    <cellStyle name="20% - Accent4 21 4 2 2" xfId="14888"/>
    <cellStyle name="20% - Accent4 21 4 3" xfId="14889"/>
    <cellStyle name="20% - Accent4 21 5" xfId="14890"/>
    <cellStyle name="20% - Accent4 21 5 2" xfId="14891"/>
    <cellStyle name="20% - Accent4 21 5 2 2" xfId="14892"/>
    <cellStyle name="20% - Accent4 21 5 3" xfId="14893"/>
    <cellStyle name="20% - Accent4 21 6" xfId="14894"/>
    <cellStyle name="20% - Accent4 21 6 2" xfId="14895"/>
    <cellStyle name="20% - Accent4 21 6 2 2" xfId="14896"/>
    <cellStyle name="20% - Accent4 21 6 3" xfId="14897"/>
    <cellStyle name="20% - Accent4 21 7" xfId="14898"/>
    <cellStyle name="20% - Accent4 210" xfId="14899"/>
    <cellStyle name="20% - Accent4 211" xfId="14900"/>
    <cellStyle name="20% - Accent4 212" xfId="14901"/>
    <cellStyle name="20% - Accent4 213" xfId="14902"/>
    <cellStyle name="20% - Accent4 214" xfId="14903"/>
    <cellStyle name="20% - Accent4 215" xfId="14904"/>
    <cellStyle name="20% - Accent4 216" xfId="14905"/>
    <cellStyle name="20% - Accent4 217" xfId="14906"/>
    <cellStyle name="20% - Accent4 218" xfId="14907"/>
    <cellStyle name="20% - Accent4 219" xfId="14908"/>
    <cellStyle name="20% - Accent4 22" xfId="14909"/>
    <cellStyle name="20% - Accent4 22 2" xfId="14910"/>
    <cellStyle name="20% - Accent4 22 2 2" xfId="14911"/>
    <cellStyle name="20% - Accent4 22 2 3" xfId="14912"/>
    <cellStyle name="20% - Accent4 22 2 4" xfId="14913"/>
    <cellStyle name="20% - Accent4 22 2 5" xfId="14914"/>
    <cellStyle name="20% - Accent4 22 3" xfId="14915"/>
    <cellStyle name="20% - Accent4 22 3 2" xfId="14916"/>
    <cellStyle name="20% - Accent4 22 3 2 2" xfId="14917"/>
    <cellStyle name="20% - Accent4 22 3 3" xfId="14918"/>
    <cellStyle name="20% - Accent4 22 4" xfId="14919"/>
    <cellStyle name="20% - Accent4 22 4 2" xfId="14920"/>
    <cellStyle name="20% - Accent4 22 4 2 2" xfId="14921"/>
    <cellStyle name="20% - Accent4 22 4 3" xfId="14922"/>
    <cellStyle name="20% - Accent4 22 5" xfId="14923"/>
    <cellStyle name="20% - Accent4 22 5 2" xfId="14924"/>
    <cellStyle name="20% - Accent4 22 5 2 2" xfId="14925"/>
    <cellStyle name="20% - Accent4 22 5 3" xfId="14926"/>
    <cellStyle name="20% - Accent4 22 6" xfId="14927"/>
    <cellStyle name="20% - Accent4 22 6 2" xfId="14928"/>
    <cellStyle name="20% - Accent4 22 6 2 2" xfId="14929"/>
    <cellStyle name="20% - Accent4 22 6 3" xfId="14930"/>
    <cellStyle name="20% - Accent4 22 7" xfId="14931"/>
    <cellStyle name="20% - Accent4 220" xfId="14932"/>
    <cellStyle name="20% - Accent4 221" xfId="14933"/>
    <cellStyle name="20% - Accent4 222" xfId="14934"/>
    <cellStyle name="20% - Accent4 223" xfId="14935"/>
    <cellStyle name="20% - Accent4 224" xfId="14936"/>
    <cellStyle name="20% - Accent4 225" xfId="14937"/>
    <cellStyle name="20% - Accent4 226" xfId="14938"/>
    <cellStyle name="20% - Accent4 227" xfId="14939"/>
    <cellStyle name="20% - Accent4 228" xfId="14940"/>
    <cellStyle name="20% - Accent4 229" xfId="14941"/>
    <cellStyle name="20% - Accent4 23" xfId="14942"/>
    <cellStyle name="20% - Accent4 23 2" xfId="14943"/>
    <cellStyle name="20% - Accent4 23 2 2" xfId="14944"/>
    <cellStyle name="20% - Accent4 23 2 3" xfId="14945"/>
    <cellStyle name="20% - Accent4 23 2 4" xfId="14946"/>
    <cellStyle name="20% - Accent4 23 2 5" xfId="14947"/>
    <cellStyle name="20% - Accent4 23 3" xfId="14948"/>
    <cellStyle name="20% - Accent4 23 3 2" xfId="14949"/>
    <cellStyle name="20% - Accent4 23 3 2 2" xfId="14950"/>
    <cellStyle name="20% - Accent4 23 3 3" xfId="14951"/>
    <cellStyle name="20% - Accent4 23 4" xfId="14952"/>
    <cellStyle name="20% - Accent4 23 4 2" xfId="14953"/>
    <cellStyle name="20% - Accent4 23 4 2 2" xfId="14954"/>
    <cellStyle name="20% - Accent4 23 4 3" xfId="14955"/>
    <cellStyle name="20% - Accent4 23 5" xfId="14956"/>
    <cellStyle name="20% - Accent4 23 5 2" xfId="14957"/>
    <cellStyle name="20% - Accent4 23 5 2 2" xfId="14958"/>
    <cellStyle name="20% - Accent4 23 5 3" xfId="14959"/>
    <cellStyle name="20% - Accent4 23 6" xfId="14960"/>
    <cellStyle name="20% - Accent4 23 6 2" xfId="14961"/>
    <cellStyle name="20% - Accent4 23 6 2 2" xfId="14962"/>
    <cellStyle name="20% - Accent4 23 6 3" xfId="14963"/>
    <cellStyle name="20% - Accent4 23 7" xfId="14964"/>
    <cellStyle name="20% - Accent4 230" xfId="14965"/>
    <cellStyle name="20% - Accent4 231" xfId="14966"/>
    <cellStyle name="20% - Accent4 232" xfId="14967"/>
    <cellStyle name="20% - Accent4 233" xfId="14968"/>
    <cellStyle name="20% - Accent4 234" xfId="14969"/>
    <cellStyle name="20% - Accent4 235" xfId="14970"/>
    <cellStyle name="20% - Accent4 236" xfId="14971"/>
    <cellStyle name="20% - Accent4 237" xfId="14972"/>
    <cellStyle name="20% - Accent4 24" xfId="14973"/>
    <cellStyle name="20% - Accent4 24 2" xfId="14974"/>
    <cellStyle name="20% - Accent4 24 2 2" xfId="14975"/>
    <cellStyle name="20% - Accent4 24 2 3" xfId="14976"/>
    <cellStyle name="20% - Accent4 24 2 4" xfId="14977"/>
    <cellStyle name="20% - Accent4 24 2 5" xfId="14978"/>
    <cellStyle name="20% - Accent4 24 3" xfId="14979"/>
    <cellStyle name="20% - Accent4 24 3 2" xfId="14980"/>
    <cellStyle name="20% - Accent4 24 3 2 2" xfId="14981"/>
    <cellStyle name="20% - Accent4 24 3 3" xfId="14982"/>
    <cellStyle name="20% - Accent4 24 4" xfId="14983"/>
    <cellStyle name="20% - Accent4 24 4 2" xfId="14984"/>
    <cellStyle name="20% - Accent4 24 4 2 2" xfId="14985"/>
    <cellStyle name="20% - Accent4 24 4 3" xfId="14986"/>
    <cellStyle name="20% - Accent4 24 5" xfId="14987"/>
    <cellStyle name="20% - Accent4 24 5 2" xfId="14988"/>
    <cellStyle name="20% - Accent4 24 5 2 2" xfId="14989"/>
    <cellStyle name="20% - Accent4 24 5 3" xfId="14990"/>
    <cellStyle name="20% - Accent4 24 6" xfId="14991"/>
    <cellStyle name="20% - Accent4 24 6 2" xfId="14992"/>
    <cellStyle name="20% - Accent4 24 6 2 2" xfId="14993"/>
    <cellStyle name="20% - Accent4 24 6 3" xfId="14994"/>
    <cellStyle name="20% - Accent4 24 7" xfId="14995"/>
    <cellStyle name="20% - Accent4 25" xfId="14996"/>
    <cellStyle name="20% - Accent4 25 2" xfId="14997"/>
    <cellStyle name="20% - Accent4 25 2 2" xfId="14998"/>
    <cellStyle name="20% - Accent4 25 2 3" xfId="14999"/>
    <cellStyle name="20% - Accent4 25 2 4" xfId="15000"/>
    <cellStyle name="20% - Accent4 25 2 5" xfId="15001"/>
    <cellStyle name="20% - Accent4 25 3" xfId="15002"/>
    <cellStyle name="20% - Accent4 25 3 2" xfId="15003"/>
    <cellStyle name="20% - Accent4 25 3 2 2" xfId="15004"/>
    <cellStyle name="20% - Accent4 25 3 3" xfId="15005"/>
    <cellStyle name="20% - Accent4 25 4" xfId="15006"/>
    <cellStyle name="20% - Accent4 25 4 2" xfId="15007"/>
    <cellStyle name="20% - Accent4 25 4 2 2" xfId="15008"/>
    <cellStyle name="20% - Accent4 25 4 3" xfId="15009"/>
    <cellStyle name="20% - Accent4 25 5" xfId="15010"/>
    <cellStyle name="20% - Accent4 25 5 2" xfId="15011"/>
    <cellStyle name="20% - Accent4 25 5 2 2" xfId="15012"/>
    <cellStyle name="20% - Accent4 25 5 3" xfId="15013"/>
    <cellStyle name="20% - Accent4 25 6" xfId="15014"/>
    <cellStyle name="20% - Accent4 25 6 2" xfId="15015"/>
    <cellStyle name="20% - Accent4 25 6 2 2" xfId="15016"/>
    <cellStyle name="20% - Accent4 25 6 3" xfId="15017"/>
    <cellStyle name="20% - Accent4 25 7" xfId="15018"/>
    <cellStyle name="20% - Accent4 26" xfId="15019"/>
    <cellStyle name="20% - Accent4 26 2" xfId="15020"/>
    <cellStyle name="20% - Accent4 26 2 2" xfId="15021"/>
    <cellStyle name="20% - Accent4 26 2 3" xfId="15022"/>
    <cellStyle name="20% - Accent4 26 2 4" xfId="15023"/>
    <cellStyle name="20% - Accent4 26 2 5" xfId="15024"/>
    <cellStyle name="20% - Accent4 26 3" xfId="15025"/>
    <cellStyle name="20% - Accent4 26 3 2" xfId="15026"/>
    <cellStyle name="20% - Accent4 26 3 2 2" xfId="15027"/>
    <cellStyle name="20% - Accent4 26 3 3" xfId="15028"/>
    <cellStyle name="20% - Accent4 26 4" xfId="15029"/>
    <cellStyle name="20% - Accent4 26 4 2" xfId="15030"/>
    <cellStyle name="20% - Accent4 26 4 2 2" xfId="15031"/>
    <cellStyle name="20% - Accent4 26 4 3" xfId="15032"/>
    <cellStyle name="20% - Accent4 26 5" xfId="15033"/>
    <cellStyle name="20% - Accent4 26 5 2" xfId="15034"/>
    <cellStyle name="20% - Accent4 26 5 2 2" xfId="15035"/>
    <cellStyle name="20% - Accent4 26 5 3" xfId="15036"/>
    <cellStyle name="20% - Accent4 26 6" xfId="15037"/>
    <cellStyle name="20% - Accent4 26 6 2" xfId="15038"/>
    <cellStyle name="20% - Accent4 26 6 2 2" xfId="15039"/>
    <cellStyle name="20% - Accent4 26 6 3" xfId="15040"/>
    <cellStyle name="20% - Accent4 26 7" xfId="15041"/>
    <cellStyle name="20% - Accent4 27" xfId="15042"/>
    <cellStyle name="20% - Accent4 27 2" xfId="15043"/>
    <cellStyle name="20% - Accent4 27 2 2" xfId="15044"/>
    <cellStyle name="20% - Accent4 27 2 3" xfId="15045"/>
    <cellStyle name="20% - Accent4 27 2 4" xfId="15046"/>
    <cellStyle name="20% - Accent4 27 2 5" xfId="15047"/>
    <cellStyle name="20% - Accent4 27 3" xfId="15048"/>
    <cellStyle name="20% - Accent4 27 3 2" xfId="15049"/>
    <cellStyle name="20% - Accent4 27 3 2 2" xfId="15050"/>
    <cellStyle name="20% - Accent4 27 3 3" xfId="15051"/>
    <cellStyle name="20% - Accent4 27 4" xfId="15052"/>
    <cellStyle name="20% - Accent4 27 4 2" xfId="15053"/>
    <cellStyle name="20% - Accent4 27 4 2 2" xfId="15054"/>
    <cellStyle name="20% - Accent4 27 4 3" xfId="15055"/>
    <cellStyle name="20% - Accent4 27 5" xfId="15056"/>
    <cellStyle name="20% - Accent4 27 5 2" xfId="15057"/>
    <cellStyle name="20% - Accent4 27 5 2 2" xfId="15058"/>
    <cellStyle name="20% - Accent4 27 5 3" xfId="15059"/>
    <cellStyle name="20% - Accent4 27 6" xfId="15060"/>
    <cellStyle name="20% - Accent4 27 6 2" xfId="15061"/>
    <cellStyle name="20% - Accent4 27 6 2 2" xfId="15062"/>
    <cellStyle name="20% - Accent4 27 6 3" xfId="15063"/>
    <cellStyle name="20% - Accent4 27 7" xfId="15064"/>
    <cellStyle name="20% - Accent4 28" xfId="15065"/>
    <cellStyle name="20% - Accent4 28 2" xfId="15066"/>
    <cellStyle name="20% - Accent4 28 2 2" xfId="15067"/>
    <cellStyle name="20% - Accent4 28 2 3" xfId="15068"/>
    <cellStyle name="20% - Accent4 28 2 4" xfId="15069"/>
    <cellStyle name="20% - Accent4 28 2 5" xfId="15070"/>
    <cellStyle name="20% - Accent4 28 3" xfId="15071"/>
    <cellStyle name="20% - Accent4 28 3 2" xfId="15072"/>
    <cellStyle name="20% - Accent4 28 3 2 2" xfId="15073"/>
    <cellStyle name="20% - Accent4 28 3 3" xfId="15074"/>
    <cellStyle name="20% - Accent4 28 4" xfId="15075"/>
    <cellStyle name="20% - Accent4 28 4 2" xfId="15076"/>
    <cellStyle name="20% - Accent4 28 4 2 2" xfId="15077"/>
    <cellStyle name="20% - Accent4 28 4 3" xfId="15078"/>
    <cellStyle name="20% - Accent4 28 5" xfId="15079"/>
    <cellStyle name="20% - Accent4 28 5 2" xfId="15080"/>
    <cellStyle name="20% - Accent4 28 5 2 2" xfId="15081"/>
    <cellStyle name="20% - Accent4 28 5 3" xfId="15082"/>
    <cellStyle name="20% - Accent4 28 6" xfId="15083"/>
    <cellStyle name="20% - Accent4 28 6 2" xfId="15084"/>
    <cellStyle name="20% - Accent4 28 6 2 2" xfId="15085"/>
    <cellStyle name="20% - Accent4 28 6 3" xfId="15086"/>
    <cellStyle name="20% - Accent4 28 7" xfId="15087"/>
    <cellStyle name="20% - Accent4 29" xfId="15088"/>
    <cellStyle name="20% - Accent4 29 2" xfId="15089"/>
    <cellStyle name="20% - Accent4 29 2 2" xfId="15090"/>
    <cellStyle name="20% - Accent4 29 2 3" xfId="15091"/>
    <cellStyle name="20% - Accent4 29 2 4" xfId="15092"/>
    <cellStyle name="20% - Accent4 29 2 5" xfId="15093"/>
    <cellStyle name="20% - Accent4 29 3" xfId="15094"/>
    <cellStyle name="20% - Accent4 29 3 2" xfId="15095"/>
    <cellStyle name="20% - Accent4 29 3 2 2" xfId="15096"/>
    <cellStyle name="20% - Accent4 29 3 3" xfId="15097"/>
    <cellStyle name="20% - Accent4 29 4" xfId="15098"/>
    <cellStyle name="20% - Accent4 29 4 2" xfId="15099"/>
    <cellStyle name="20% - Accent4 29 4 2 2" xfId="15100"/>
    <cellStyle name="20% - Accent4 29 4 3" xfId="15101"/>
    <cellStyle name="20% - Accent4 29 5" xfId="15102"/>
    <cellStyle name="20% - Accent4 29 5 2" xfId="15103"/>
    <cellStyle name="20% - Accent4 29 5 2 2" xfId="15104"/>
    <cellStyle name="20% - Accent4 29 5 3" xfId="15105"/>
    <cellStyle name="20% - Accent4 29 6" xfId="15106"/>
    <cellStyle name="20% - Accent4 29 6 2" xfId="15107"/>
    <cellStyle name="20% - Accent4 29 6 2 2" xfId="15108"/>
    <cellStyle name="20% - Accent4 29 6 3" xfId="15109"/>
    <cellStyle name="20% - Accent4 29 7" xfId="15110"/>
    <cellStyle name="20% - Accent4 3" xfId="15111"/>
    <cellStyle name="20% - Accent4 3 10" xfId="15112"/>
    <cellStyle name="20% - Accent4 3 10 2" xfId="15113"/>
    <cellStyle name="20% - Accent4 3 10 2 2" xfId="15114"/>
    <cellStyle name="20% - Accent4 3 10 3" xfId="15115"/>
    <cellStyle name="20% - Accent4 3 11" xfId="15116"/>
    <cellStyle name="20% - Accent4 3 11 2" xfId="15117"/>
    <cellStyle name="20% - Accent4 3 11 2 2" xfId="15118"/>
    <cellStyle name="20% - Accent4 3 11 3" xfId="15119"/>
    <cellStyle name="20% - Accent4 3 12" xfId="15120"/>
    <cellStyle name="20% - Accent4 3 12 2" xfId="15121"/>
    <cellStyle name="20% - Accent4 3 12 2 2" xfId="15122"/>
    <cellStyle name="20% - Accent4 3 12 3" xfId="15123"/>
    <cellStyle name="20% - Accent4 3 13" xfId="15124"/>
    <cellStyle name="20% - Accent4 3 13 2" xfId="15125"/>
    <cellStyle name="20% - Accent4 3 13 2 2" xfId="15126"/>
    <cellStyle name="20% - Accent4 3 13 3" xfId="15127"/>
    <cellStyle name="20% - Accent4 3 14" xfId="15128"/>
    <cellStyle name="20% - Accent4 3 14 2" xfId="15129"/>
    <cellStyle name="20% - Accent4 3 14 2 2" xfId="15130"/>
    <cellStyle name="20% - Accent4 3 14 3" xfId="15131"/>
    <cellStyle name="20% - Accent4 3 15" xfId="15132"/>
    <cellStyle name="20% - Accent4 3 15 2" xfId="15133"/>
    <cellStyle name="20% - Accent4 3 15 2 2" xfId="15134"/>
    <cellStyle name="20% - Accent4 3 15 3" xfId="15135"/>
    <cellStyle name="20% - Accent4 3 16" xfId="15136"/>
    <cellStyle name="20% - Accent4 3 16 2" xfId="15137"/>
    <cellStyle name="20% - Accent4 3 16 2 2" xfId="15138"/>
    <cellStyle name="20% - Accent4 3 16 3" xfId="15139"/>
    <cellStyle name="20% - Accent4 3 17" xfId="15140"/>
    <cellStyle name="20% - Accent4 3 17 2" xfId="15141"/>
    <cellStyle name="20% - Accent4 3 17 2 2" xfId="15142"/>
    <cellStyle name="20% - Accent4 3 17 3" xfId="15143"/>
    <cellStyle name="20% - Accent4 3 18" xfId="15144"/>
    <cellStyle name="20% - Accent4 3 18 2" xfId="15145"/>
    <cellStyle name="20% - Accent4 3 18 2 2" xfId="15146"/>
    <cellStyle name="20% - Accent4 3 18 3" xfId="15147"/>
    <cellStyle name="20% - Accent4 3 19" xfId="15148"/>
    <cellStyle name="20% - Accent4 3 2" xfId="15149"/>
    <cellStyle name="20% - Accent4 3 2 2" xfId="15150"/>
    <cellStyle name="20% - Accent4 3 2 2 2" xfId="15151"/>
    <cellStyle name="20% - Accent4 3 2 2 3" xfId="15152"/>
    <cellStyle name="20% - Accent4 3 2 2 4" xfId="15153"/>
    <cellStyle name="20% - Accent4 3 2 3" xfId="15154"/>
    <cellStyle name="20% - Accent4 3 2 4" xfId="15155"/>
    <cellStyle name="20% - Accent4 3 2 5" xfId="15156"/>
    <cellStyle name="20% - Accent4 3 20" xfId="15157"/>
    <cellStyle name="20% - Accent4 3 21" xfId="15158"/>
    <cellStyle name="20% - Accent4 3 22" xfId="15159"/>
    <cellStyle name="20% - Accent4 3 23" xfId="15160"/>
    <cellStyle name="20% - Accent4 3 24" xfId="15161"/>
    <cellStyle name="20% - Accent4 3 25" xfId="15162"/>
    <cellStyle name="20% - Accent4 3 26" xfId="15163"/>
    <cellStyle name="20% - Accent4 3 27" xfId="15164"/>
    <cellStyle name="20% - Accent4 3 28" xfId="15165"/>
    <cellStyle name="20% - Accent4 3 29" xfId="15166"/>
    <cellStyle name="20% - Accent4 3 3" xfId="15167"/>
    <cellStyle name="20% - Accent4 3 3 2" xfId="15168"/>
    <cellStyle name="20% - Accent4 3 3 2 2" xfId="15169"/>
    <cellStyle name="20% - Accent4 3 3 2 3" xfId="15170"/>
    <cellStyle name="20% - Accent4 3 3 2 4" xfId="15171"/>
    <cellStyle name="20% - Accent4 3 3 3" xfId="15172"/>
    <cellStyle name="20% - Accent4 3 3 4" xfId="15173"/>
    <cellStyle name="20% - Accent4 3 4" xfId="15174"/>
    <cellStyle name="20% - Accent4 3 4 2" xfId="15175"/>
    <cellStyle name="20% - Accent4 3 4 2 2" xfId="15176"/>
    <cellStyle name="20% - Accent4 3 4 2 3" xfId="15177"/>
    <cellStyle name="20% - Accent4 3 4 2 4" xfId="15178"/>
    <cellStyle name="20% - Accent4 3 4 3" xfId="15179"/>
    <cellStyle name="20% - Accent4 3 5" xfId="15180"/>
    <cellStyle name="20% - Accent4 3 5 2" xfId="15181"/>
    <cellStyle name="20% - Accent4 3 5 2 2" xfId="15182"/>
    <cellStyle name="20% - Accent4 3 5 3" xfId="15183"/>
    <cellStyle name="20% - Accent4 3 6" xfId="15184"/>
    <cellStyle name="20% - Accent4 3 6 2" xfId="15185"/>
    <cellStyle name="20% - Accent4 3 6 2 2" xfId="15186"/>
    <cellStyle name="20% - Accent4 3 6 3" xfId="15187"/>
    <cellStyle name="20% - Accent4 3 7" xfId="15188"/>
    <cellStyle name="20% - Accent4 3 7 2" xfId="15189"/>
    <cellStyle name="20% - Accent4 3 7 2 2" xfId="15190"/>
    <cellStyle name="20% - Accent4 3 7 3" xfId="15191"/>
    <cellStyle name="20% - Accent4 3 8" xfId="15192"/>
    <cellStyle name="20% - Accent4 3 8 2" xfId="15193"/>
    <cellStyle name="20% - Accent4 3 8 2 2" xfId="15194"/>
    <cellStyle name="20% - Accent4 3 8 3" xfId="15195"/>
    <cellStyle name="20% - Accent4 3 9" xfId="15196"/>
    <cellStyle name="20% - Accent4 3 9 2" xfId="15197"/>
    <cellStyle name="20% - Accent4 3 9 2 2" xfId="15198"/>
    <cellStyle name="20% - Accent4 3 9 3" xfId="15199"/>
    <cellStyle name="20% - Accent4 30" xfId="15200"/>
    <cellStyle name="20% - Accent4 30 2" xfId="15201"/>
    <cellStyle name="20% - Accent4 30 2 2" xfId="15202"/>
    <cellStyle name="20% - Accent4 30 2 2 2" xfId="15203"/>
    <cellStyle name="20% - Accent4 30 2 3" xfId="15204"/>
    <cellStyle name="20% - Accent4 30 2 4" xfId="15205"/>
    <cellStyle name="20% - Accent4 30 2 5" xfId="15206"/>
    <cellStyle name="20% - Accent4 30 3" xfId="15207"/>
    <cellStyle name="20% - Accent4 30 3 2" xfId="15208"/>
    <cellStyle name="20% - Accent4 30 3 2 2" xfId="15209"/>
    <cellStyle name="20% - Accent4 30 3 3" xfId="15210"/>
    <cellStyle name="20% - Accent4 30 4" xfId="15211"/>
    <cellStyle name="20% - Accent4 30 4 2" xfId="15212"/>
    <cellStyle name="20% - Accent4 30 4 2 2" xfId="15213"/>
    <cellStyle name="20% - Accent4 30 4 3" xfId="15214"/>
    <cellStyle name="20% - Accent4 30 5" xfId="15215"/>
    <cellStyle name="20% - Accent4 30 5 2" xfId="15216"/>
    <cellStyle name="20% - Accent4 30 5 2 2" xfId="15217"/>
    <cellStyle name="20% - Accent4 30 5 3" xfId="15218"/>
    <cellStyle name="20% - Accent4 30 6" xfId="15219"/>
    <cellStyle name="20% - Accent4 30 7" xfId="15220"/>
    <cellStyle name="20% - Accent4 31" xfId="15221"/>
    <cellStyle name="20% - Accent4 31 2" xfId="15222"/>
    <cellStyle name="20% - Accent4 31 2 2" xfId="15223"/>
    <cellStyle name="20% - Accent4 31 2 3" xfId="15224"/>
    <cellStyle name="20% - Accent4 31 2 4" xfId="15225"/>
    <cellStyle name="20% - Accent4 31 2 5" xfId="15226"/>
    <cellStyle name="20% - Accent4 31 3" xfId="15227"/>
    <cellStyle name="20% - Accent4 31 4" xfId="15228"/>
    <cellStyle name="20% - Accent4 31 5" xfId="15229"/>
    <cellStyle name="20% - Accent4 31 6" xfId="15230"/>
    <cellStyle name="20% - Accent4 31 7" xfId="15231"/>
    <cellStyle name="20% - Accent4 32" xfId="15232"/>
    <cellStyle name="20% - Accent4 32 2" xfId="15233"/>
    <cellStyle name="20% - Accent4 32 2 2" xfId="15234"/>
    <cellStyle name="20% - Accent4 32 2 3" xfId="15235"/>
    <cellStyle name="20% - Accent4 32 2 4" xfId="15236"/>
    <cellStyle name="20% - Accent4 32 2 5" xfId="15237"/>
    <cellStyle name="20% - Accent4 32 3" xfId="15238"/>
    <cellStyle name="20% - Accent4 32 4" xfId="15239"/>
    <cellStyle name="20% - Accent4 32 5" xfId="15240"/>
    <cellStyle name="20% - Accent4 32 6" xfId="15241"/>
    <cellStyle name="20% - Accent4 32 7" xfId="15242"/>
    <cellStyle name="20% - Accent4 33" xfId="15243"/>
    <cellStyle name="20% - Accent4 33 2" xfId="15244"/>
    <cellStyle name="20% - Accent4 33 2 2" xfId="15245"/>
    <cellStyle name="20% - Accent4 33 2 3" xfId="15246"/>
    <cellStyle name="20% - Accent4 33 2 4" xfId="15247"/>
    <cellStyle name="20% - Accent4 33 2 5" xfId="15248"/>
    <cellStyle name="20% - Accent4 33 3" xfId="15249"/>
    <cellStyle name="20% - Accent4 33 4" xfId="15250"/>
    <cellStyle name="20% - Accent4 33 5" xfId="15251"/>
    <cellStyle name="20% - Accent4 33 6" xfId="15252"/>
    <cellStyle name="20% - Accent4 33 7" xfId="15253"/>
    <cellStyle name="20% - Accent4 34" xfId="15254"/>
    <cellStyle name="20% - Accent4 34 2" xfId="15255"/>
    <cellStyle name="20% - Accent4 34 2 2" xfId="15256"/>
    <cellStyle name="20% - Accent4 34 2 3" xfId="15257"/>
    <cellStyle name="20% - Accent4 34 2 4" xfId="15258"/>
    <cellStyle name="20% - Accent4 34 2 5" xfId="15259"/>
    <cellStyle name="20% - Accent4 34 3" xfId="15260"/>
    <cellStyle name="20% - Accent4 34 4" xfId="15261"/>
    <cellStyle name="20% - Accent4 34 5" xfId="15262"/>
    <cellStyle name="20% - Accent4 34 6" xfId="15263"/>
    <cellStyle name="20% - Accent4 34 7" xfId="15264"/>
    <cellStyle name="20% - Accent4 35" xfId="15265"/>
    <cellStyle name="20% - Accent4 35 2" xfId="15266"/>
    <cellStyle name="20% - Accent4 35 2 2" xfId="15267"/>
    <cellStyle name="20% - Accent4 35 2 3" xfId="15268"/>
    <cellStyle name="20% - Accent4 35 2 4" xfId="15269"/>
    <cellStyle name="20% - Accent4 35 2 5" xfId="15270"/>
    <cellStyle name="20% - Accent4 35 3" xfId="15271"/>
    <cellStyle name="20% - Accent4 35 4" xfId="15272"/>
    <cellStyle name="20% - Accent4 35 5" xfId="15273"/>
    <cellStyle name="20% - Accent4 35 6" xfId="15274"/>
    <cellStyle name="20% - Accent4 35 7" xfId="15275"/>
    <cellStyle name="20% - Accent4 35 8" xfId="15276"/>
    <cellStyle name="20% - Accent4 35 9" xfId="15277"/>
    <cellStyle name="20% - Accent4 36" xfId="15278"/>
    <cellStyle name="20% - Accent4 36 2" xfId="15279"/>
    <cellStyle name="20% - Accent4 36 2 2" xfId="15280"/>
    <cellStyle name="20% - Accent4 36 2 3" xfId="15281"/>
    <cellStyle name="20% - Accent4 36 2 4" xfId="15282"/>
    <cellStyle name="20% - Accent4 36 2 5" xfId="15283"/>
    <cellStyle name="20% - Accent4 36 3" xfId="15284"/>
    <cellStyle name="20% - Accent4 36 4" xfId="15285"/>
    <cellStyle name="20% - Accent4 36 5" xfId="15286"/>
    <cellStyle name="20% - Accent4 36 6" xfId="15287"/>
    <cellStyle name="20% - Accent4 36 7" xfId="15288"/>
    <cellStyle name="20% - Accent4 37" xfId="15289"/>
    <cellStyle name="20% - Accent4 37 2" xfId="15290"/>
    <cellStyle name="20% - Accent4 37 2 2" xfId="15291"/>
    <cellStyle name="20% - Accent4 37 2 3" xfId="15292"/>
    <cellStyle name="20% - Accent4 37 2 4" xfId="15293"/>
    <cellStyle name="20% - Accent4 37 2 5" xfId="15294"/>
    <cellStyle name="20% - Accent4 37 3" xfId="15295"/>
    <cellStyle name="20% - Accent4 37 4" xfId="15296"/>
    <cellStyle name="20% - Accent4 37 5" xfId="15297"/>
    <cellStyle name="20% - Accent4 37 6" xfId="15298"/>
    <cellStyle name="20% - Accent4 37 7" xfId="15299"/>
    <cellStyle name="20% - Accent4 38" xfId="15300"/>
    <cellStyle name="20% - Accent4 38 2" xfId="15301"/>
    <cellStyle name="20% - Accent4 38 2 2" xfId="15302"/>
    <cellStyle name="20% - Accent4 38 3" xfId="15303"/>
    <cellStyle name="20% - Accent4 38 4" xfId="15304"/>
    <cellStyle name="20% - Accent4 38 5" xfId="15305"/>
    <cellStyle name="20% - Accent4 38 6" xfId="15306"/>
    <cellStyle name="20% - Accent4 38 7" xfId="15307"/>
    <cellStyle name="20% - Accent4 39" xfId="15308"/>
    <cellStyle name="20% - Accent4 39 2" xfId="15309"/>
    <cellStyle name="20% - Accent4 39 2 2" xfId="15310"/>
    <cellStyle name="20% - Accent4 39 3" xfId="15311"/>
    <cellStyle name="20% - Accent4 39 4" xfId="15312"/>
    <cellStyle name="20% - Accent4 39 5" xfId="15313"/>
    <cellStyle name="20% - Accent4 39 6" xfId="15314"/>
    <cellStyle name="20% - Accent4 39 7" xfId="15315"/>
    <cellStyle name="20% - Accent4 4" xfId="15316"/>
    <cellStyle name="20% - Accent4 4 10" xfId="15317"/>
    <cellStyle name="20% - Accent4 4 10 2" xfId="15318"/>
    <cellStyle name="20% - Accent4 4 10 2 2" xfId="15319"/>
    <cellStyle name="20% - Accent4 4 10 3" xfId="15320"/>
    <cellStyle name="20% - Accent4 4 11" xfId="15321"/>
    <cellStyle name="20% - Accent4 4 11 2" xfId="15322"/>
    <cellStyle name="20% - Accent4 4 11 2 2" xfId="15323"/>
    <cellStyle name="20% - Accent4 4 11 3" xfId="15324"/>
    <cellStyle name="20% - Accent4 4 12" xfId="15325"/>
    <cellStyle name="20% - Accent4 4 12 2" xfId="15326"/>
    <cellStyle name="20% - Accent4 4 12 2 2" xfId="15327"/>
    <cellStyle name="20% - Accent4 4 12 3" xfId="15328"/>
    <cellStyle name="20% - Accent4 4 13" xfId="15329"/>
    <cellStyle name="20% - Accent4 4 13 2" xfId="15330"/>
    <cellStyle name="20% - Accent4 4 13 2 2" xfId="15331"/>
    <cellStyle name="20% - Accent4 4 13 3" xfId="15332"/>
    <cellStyle name="20% - Accent4 4 14" xfId="15333"/>
    <cellStyle name="20% - Accent4 4 14 2" xfId="15334"/>
    <cellStyle name="20% - Accent4 4 14 2 2" xfId="15335"/>
    <cellStyle name="20% - Accent4 4 14 3" xfId="15336"/>
    <cellStyle name="20% - Accent4 4 15" xfId="15337"/>
    <cellStyle name="20% - Accent4 4 15 2" xfId="15338"/>
    <cellStyle name="20% - Accent4 4 15 2 2" xfId="15339"/>
    <cellStyle name="20% - Accent4 4 15 3" xfId="15340"/>
    <cellStyle name="20% - Accent4 4 16" xfId="15341"/>
    <cellStyle name="20% - Accent4 4 16 2" xfId="15342"/>
    <cellStyle name="20% - Accent4 4 16 2 2" xfId="15343"/>
    <cellStyle name="20% - Accent4 4 16 3" xfId="15344"/>
    <cellStyle name="20% - Accent4 4 17" xfId="15345"/>
    <cellStyle name="20% - Accent4 4 17 2" xfId="15346"/>
    <cellStyle name="20% - Accent4 4 17 2 2" xfId="15347"/>
    <cellStyle name="20% - Accent4 4 17 3" xfId="15348"/>
    <cellStyle name="20% - Accent4 4 18" xfId="15349"/>
    <cellStyle name="20% - Accent4 4 18 2" xfId="15350"/>
    <cellStyle name="20% - Accent4 4 18 2 2" xfId="15351"/>
    <cellStyle name="20% - Accent4 4 18 3" xfId="15352"/>
    <cellStyle name="20% - Accent4 4 19" xfId="15353"/>
    <cellStyle name="20% - Accent4 4 19 2" xfId="15354"/>
    <cellStyle name="20% - Accent4 4 19 2 2" xfId="15355"/>
    <cellStyle name="20% - Accent4 4 19 3" xfId="15356"/>
    <cellStyle name="20% - Accent4 4 2" xfId="15357"/>
    <cellStyle name="20% - Accent4 4 2 2" xfId="15358"/>
    <cellStyle name="20% - Accent4 4 2 2 2" xfId="15359"/>
    <cellStyle name="20% - Accent4 4 2 2 2 2" xfId="15360"/>
    <cellStyle name="20% - Accent4 4 2 2 3" xfId="15361"/>
    <cellStyle name="20% - Accent4 4 2 3" xfId="15362"/>
    <cellStyle name="20% - Accent4 4 2 4" xfId="15363"/>
    <cellStyle name="20% - Accent4 4 2 5" xfId="15364"/>
    <cellStyle name="20% - Accent4 4 20" xfId="15365"/>
    <cellStyle name="20% - Accent4 4 21" xfId="15366"/>
    <cellStyle name="20% - Accent4 4 22" xfId="15367"/>
    <cellStyle name="20% - Accent4 4 23" xfId="15368"/>
    <cellStyle name="20% - Accent4 4 24" xfId="15369"/>
    <cellStyle name="20% - Accent4 4 25" xfId="15370"/>
    <cellStyle name="20% - Accent4 4 26" xfId="15371"/>
    <cellStyle name="20% - Accent4 4 27" xfId="15372"/>
    <cellStyle name="20% - Accent4 4 28" xfId="15373"/>
    <cellStyle name="20% - Accent4 4 29" xfId="15374"/>
    <cellStyle name="20% - Accent4 4 3" xfId="15375"/>
    <cellStyle name="20% - Accent4 4 3 2" xfId="15376"/>
    <cellStyle name="20% - Accent4 4 3 2 2" xfId="15377"/>
    <cellStyle name="20% - Accent4 4 3 3" xfId="15378"/>
    <cellStyle name="20% - Accent4 4 3 4" xfId="15379"/>
    <cellStyle name="20% - Accent4 4 30" xfId="15380"/>
    <cellStyle name="20% - Accent4 4 4" xfId="15381"/>
    <cellStyle name="20% - Accent4 4 4 2" xfId="15382"/>
    <cellStyle name="20% - Accent4 4 4 2 2" xfId="15383"/>
    <cellStyle name="20% - Accent4 4 4 3" xfId="15384"/>
    <cellStyle name="20% - Accent4 4 5" xfId="15385"/>
    <cellStyle name="20% - Accent4 4 5 2" xfId="15386"/>
    <cellStyle name="20% - Accent4 4 5 2 2" xfId="15387"/>
    <cellStyle name="20% - Accent4 4 5 3" xfId="15388"/>
    <cellStyle name="20% - Accent4 4 6" xfId="15389"/>
    <cellStyle name="20% - Accent4 4 6 2" xfId="15390"/>
    <cellStyle name="20% - Accent4 4 6 2 2" xfId="15391"/>
    <cellStyle name="20% - Accent4 4 6 3" xfId="15392"/>
    <cellStyle name="20% - Accent4 4 7" xfId="15393"/>
    <cellStyle name="20% - Accent4 4 7 2" xfId="15394"/>
    <cellStyle name="20% - Accent4 4 7 2 2" xfId="15395"/>
    <cellStyle name="20% - Accent4 4 7 3" xfId="15396"/>
    <cellStyle name="20% - Accent4 4 8" xfId="15397"/>
    <cellStyle name="20% - Accent4 4 8 2" xfId="15398"/>
    <cellStyle name="20% - Accent4 4 8 2 2" xfId="15399"/>
    <cellStyle name="20% - Accent4 4 8 3" xfId="15400"/>
    <cellStyle name="20% - Accent4 4 9" xfId="15401"/>
    <cellStyle name="20% - Accent4 4 9 2" xfId="15402"/>
    <cellStyle name="20% - Accent4 4 9 2 2" xfId="15403"/>
    <cellStyle name="20% - Accent4 4 9 3" xfId="15404"/>
    <cellStyle name="20% - Accent4 40" xfId="15405"/>
    <cellStyle name="20% - Accent4 40 2" xfId="15406"/>
    <cellStyle name="20% - Accent4 40 2 2" xfId="15407"/>
    <cellStyle name="20% - Accent4 40 3" xfId="15408"/>
    <cellStyle name="20% - Accent4 40 4" xfId="15409"/>
    <cellStyle name="20% - Accent4 40 5" xfId="15410"/>
    <cellStyle name="20% - Accent4 40 6" xfId="15411"/>
    <cellStyle name="20% - Accent4 40 7" xfId="15412"/>
    <cellStyle name="20% - Accent4 41" xfId="15413"/>
    <cellStyle name="20% - Accent4 41 2" xfId="15414"/>
    <cellStyle name="20% - Accent4 41 2 2" xfId="15415"/>
    <cellStyle name="20% - Accent4 41 3" xfId="15416"/>
    <cellStyle name="20% - Accent4 41 4" xfId="15417"/>
    <cellStyle name="20% - Accent4 41 5" xfId="15418"/>
    <cellStyle name="20% - Accent4 41 6" xfId="15419"/>
    <cellStyle name="20% - Accent4 41 7" xfId="15420"/>
    <cellStyle name="20% - Accent4 42" xfId="15421"/>
    <cellStyle name="20% - Accent4 42 2" xfId="15422"/>
    <cellStyle name="20% - Accent4 42 2 2" xfId="15423"/>
    <cellStyle name="20% - Accent4 42 3" xfId="15424"/>
    <cellStyle name="20% - Accent4 42 4" xfId="15425"/>
    <cellStyle name="20% - Accent4 42 5" xfId="15426"/>
    <cellStyle name="20% - Accent4 42 6" xfId="15427"/>
    <cellStyle name="20% - Accent4 42 7" xfId="15428"/>
    <cellStyle name="20% - Accent4 43" xfId="15429"/>
    <cellStyle name="20% - Accent4 43 2" xfId="15430"/>
    <cellStyle name="20% - Accent4 43 2 2" xfId="15431"/>
    <cellStyle name="20% - Accent4 43 3" xfId="15432"/>
    <cellStyle name="20% - Accent4 43 4" xfId="15433"/>
    <cellStyle name="20% - Accent4 43 5" xfId="15434"/>
    <cellStyle name="20% - Accent4 43 6" xfId="15435"/>
    <cellStyle name="20% - Accent4 43 7" xfId="15436"/>
    <cellStyle name="20% - Accent4 44" xfId="15437"/>
    <cellStyle name="20% - Accent4 44 2" xfId="15438"/>
    <cellStyle name="20% - Accent4 44 2 2" xfId="15439"/>
    <cellStyle name="20% - Accent4 44 3" xfId="15440"/>
    <cellStyle name="20% - Accent4 44 4" xfId="15441"/>
    <cellStyle name="20% - Accent4 44 5" xfId="15442"/>
    <cellStyle name="20% - Accent4 44 6" xfId="15443"/>
    <cellStyle name="20% - Accent4 44 7" xfId="15444"/>
    <cellStyle name="20% - Accent4 45" xfId="15445"/>
    <cellStyle name="20% - Accent4 45 2" xfId="15446"/>
    <cellStyle name="20% - Accent4 45 2 2" xfId="15447"/>
    <cellStyle name="20% - Accent4 45 3" xfId="15448"/>
    <cellStyle name="20% - Accent4 45 4" xfId="15449"/>
    <cellStyle name="20% - Accent4 45 5" xfId="15450"/>
    <cellStyle name="20% - Accent4 45 6" xfId="15451"/>
    <cellStyle name="20% - Accent4 46" xfId="15452"/>
    <cellStyle name="20% - Accent4 46 2" xfId="15453"/>
    <cellStyle name="20% - Accent4 46 2 2" xfId="15454"/>
    <cellStyle name="20% - Accent4 46 3" xfId="15455"/>
    <cellStyle name="20% - Accent4 46 4" xfId="15456"/>
    <cellStyle name="20% - Accent4 46 5" xfId="15457"/>
    <cellStyle name="20% - Accent4 46 6" xfId="15458"/>
    <cellStyle name="20% - Accent4 47" xfId="15459"/>
    <cellStyle name="20% - Accent4 47 2" xfId="15460"/>
    <cellStyle name="20% - Accent4 47 2 2" xfId="15461"/>
    <cellStyle name="20% - Accent4 47 3" xfId="15462"/>
    <cellStyle name="20% - Accent4 47 4" xfId="15463"/>
    <cellStyle name="20% - Accent4 47 5" xfId="15464"/>
    <cellStyle name="20% - Accent4 47 6" xfId="15465"/>
    <cellStyle name="20% - Accent4 48" xfId="15466"/>
    <cellStyle name="20% - Accent4 48 2" xfId="15467"/>
    <cellStyle name="20% - Accent4 48 2 2" xfId="15468"/>
    <cellStyle name="20% - Accent4 48 3" xfId="15469"/>
    <cellStyle name="20% - Accent4 48 4" xfId="15470"/>
    <cellStyle name="20% - Accent4 48 5" xfId="15471"/>
    <cellStyle name="20% - Accent4 48 6" xfId="15472"/>
    <cellStyle name="20% - Accent4 49" xfId="15473"/>
    <cellStyle name="20% - Accent4 49 2" xfId="15474"/>
    <cellStyle name="20% - Accent4 49 2 2" xfId="15475"/>
    <cellStyle name="20% - Accent4 49 3" xfId="15476"/>
    <cellStyle name="20% - Accent4 49 4" xfId="15477"/>
    <cellStyle name="20% - Accent4 49 5" xfId="15478"/>
    <cellStyle name="20% - Accent4 49 6" xfId="15479"/>
    <cellStyle name="20% - Accent4 5" xfId="15480"/>
    <cellStyle name="20% - Accent4 5 10" xfId="15481"/>
    <cellStyle name="20% - Accent4 5 11" xfId="15482"/>
    <cellStyle name="20% - Accent4 5 2" xfId="15483"/>
    <cellStyle name="20% - Accent4 5 2 2" xfId="15484"/>
    <cellStyle name="20% - Accent4 5 2 2 2" xfId="15485"/>
    <cellStyle name="20% - Accent4 5 2 2 2 2" xfId="15486"/>
    <cellStyle name="20% - Accent4 5 2 2 3" xfId="15487"/>
    <cellStyle name="20% - Accent4 5 2 3" xfId="15488"/>
    <cellStyle name="20% - Accent4 5 2 4" xfId="15489"/>
    <cellStyle name="20% - Accent4 5 2 5" xfId="15490"/>
    <cellStyle name="20% - Accent4 5 3" xfId="15491"/>
    <cellStyle name="20% - Accent4 5 3 2" xfId="15492"/>
    <cellStyle name="20% - Accent4 5 3 2 2" xfId="15493"/>
    <cellStyle name="20% - Accent4 5 3 3" xfId="15494"/>
    <cellStyle name="20% - Accent4 5 3 4" xfId="15495"/>
    <cellStyle name="20% - Accent4 5 4" xfId="15496"/>
    <cellStyle name="20% - Accent4 5 4 2" xfId="15497"/>
    <cellStyle name="20% - Accent4 5 4 2 2" xfId="15498"/>
    <cellStyle name="20% - Accent4 5 4 3" xfId="15499"/>
    <cellStyle name="20% - Accent4 5 5" xfId="15500"/>
    <cellStyle name="20% - Accent4 5 5 2" xfId="15501"/>
    <cellStyle name="20% - Accent4 5 5 2 2" xfId="15502"/>
    <cellStyle name="20% - Accent4 5 5 3" xfId="15503"/>
    <cellStyle name="20% - Accent4 5 6" xfId="15504"/>
    <cellStyle name="20% - Accent4 5 6 2" xfId="15505"/>
    <cellStyle name="20% - Accent4 5 6 2 2" xfId="15506"/>
    <cellStyle name="20% - Accent4 5 6 3" xfId="15507"/>
    <cellStyle name="20% - Accent4 5 7" xfId="15508"/>
    <cellStyle name="20% - Accent4 5 7 2" xfId="15509"/>
    <cellStyle name="20% - Accent4 5 7 2 2" xfId="15510"/>
    <cellStyle name="20% - Accent4 5 7 3" xfId="15511"/>
    <cellStyle name="20% - Accent4 5 8" xfId="15512"/>
    <cellStyle name="20% - Accent4 5 8 2" xfId="15513"/>
    <cellStyle name="20% - Accent4 5 8 2 2" xfId="15514"/>
    <cellStyle name="20% - Accent4 5 8 3" xfId="15515"/>
    <cellStyle name="20% - Accent4 5 9" xfId="15516"/>
    <cellStyle name="20% - Accent4 50" xfId="15517"/>
    <cellStyle name="20% - Accent4 50 2" xfId="15518"/>
    <cellStyle name="20% - Accent4 50 2 2" xfId="15519"/>
    <cellStyle name="20% - Accent4 50 3" xfId="15520"/>
    <cellStyle name="20% - Accent4 50 4" xfId="15521"/>
    <cellStyle name="20% - Accent4 50 5" xfId="15522"/>
    <cellStyle name="20% - Accent4 50 6" xfId="15523"/>
    <cellStyle name="20% - Accent4 51" xfId="15524"/>
    <cellStyle name="20% - Accent4 51 2" xfId="15525"/>
    <cellStyle name="20% - Accent4 51 2 2" xfId="15526"/>
    <cellStyle name="20% - Accent4 51 3" xfId="15527"/>
    <cellStyle name="20% - Accent4 51 4" xfId="15528"/>
    <cellStyle name="20% - Accent4 51 5" xfId="15529"/>
    <cellStyle name="20% - Accent4 51 6" xfId="15530"/>
    <cellStyle name="20% - Accent4 52" xfId="15531"/>
    <cellStyle name="20% - Accent4 52 2" xfId="15532"/>
    <cellStyle name="20% - Accent4 52 2 2" xfId="15533"/>
    <cellStyle name="20% - Accent4 52 3" xfId="15534"/>
    <cellStyle name="20% - Accent4 52 4" xfId="15535"/>
    <cellStyle name="20% - Accent4 52 5" xfId="15536"/>
    <cellStyle name="20% - Accent4 52 6" xfId="15537"/>
    <cellStyle name="20% - Accent4 53" xfId="15538"/>
    <cellStyle name="20% - Accent4 53 2" xfId="15539"/>
    <cellStyle name="20% - Accent4 53 2 2" xfId="15540"/>
    <cellStyle name="20% - Accent4 53 3" xfId="15541"/>
    <cellStyle name="20% - Accent4 53 4" xfId="15542"/>
    <cellStyle name="20% - Accent4 53 5" xfId="15543"/>
    <cellStyle name="20% - Accent4 53 6" xfId="15544"/>
    <cellStyle name="20% - Accent4 54" xfId="15545"/>
    <cellStyle name="20% - Accent4 54 2" xfId="15546"/>
    <cellStyle name="20% - Accent4 54 2 2" xfId="15547"/>
    <cellStyle name="20% - Accent4 54 3" xfId="15548"/>
    <cellStyle name="20% - Accent4 54 4" xfId="15549"/>
    <cellStyle name="20% - Accent4 54 5" xfId="15550"/>
    <cellStyle name="20% - Accent4 54 6" xfId="15551"/>
    <cellStyle name="20% - Accent4 55" xfId="15552"/>
    <cellStyle name="20% - Accent4 55 2" xfId="15553"/>
    <cellStyle name="20% - Accent4 55 2 2" xfId="15554"/>
    <cellStyle name="20% - Accent4 55 3" xfId="15555"/>
    <cellStyle name="20% - Accent4 55 4" xfId="15556"/>
    <cellStyle name="20% - Accent4 55 5" xfId="15557"/>
    <cellStyle name="20% - Accent4 55 6" xfId="15558"/>
    <cellStyle name="20% - Accent4 56" xfId="15559"/>
    <cellStyle name="20% - Accent4 56 2" xfId="15560"/>
    <cellStyle name="20% - Accent4 56 2 2" xfId="15561"/>
    <cellStyle name="20% - Accent4 56 3" xfId="15562"/>
    <cellStyle name="20% - Accent4 56 4" xfId="15563"/>
    <cellStyle name="20% - Accent4 56 5" xfId="15564"/>
    <cellStyle name="20% - Accent4 56 6" xfId="15565"/>
    <cellStyle name="20% - Accent4 57" xfId="15566"/>
    <cellStyle name="20% - Accent4 57 2" xfId="15567"/>
    <cellStyle name="20% - Accent4 57 2 2" xfId="15568"/>
    <cellStyle name="20% - Accent4 57 3" xfId="15569"/>
    <cellStyle name="20% - Accent4 57 4" xfId="15570"/>
    <cellStyle name="20% - Accent4 57 5" xfId="15571"/>
    <cellStyle name="20% - Accent4 57 6" xfId="15572"/>
    <cellStyle name="20% - Accent4 58" xfId="15573"/>
    <cellStyle name="20% - Accent4 58 2" xfId="15574"/>
    <cellStyle name="20% - Accent4 58 2 2" xfId="15575"/>
    <cellStyle name="20% - Accent4 58 3" xfId="15576"/>
    <cellStyle name="20% - Accent4 58 4" xfId="15577"/>
    <cellStyle name="20% - Accent4 58 5" xfId="15578"/>
    <cellStyle name="20% - Accent4 58 6" xfId="15579"/>
    <cellStyle name="20% - Accent4 59" xfId="15580"/>
    <cellStyle name="20% - Accent4 59 2" xfId="15581"/>
    <cellStyle name="20% - Accent4 59 2 2" xfId="15582"/>
    <cellStyle name="20% - Accent4 59 3" xfId="15583"/>
    <cellStyle name="20% - Accent4 59 4" xfId="15584"/>
    <cellStyle name="20% - Accent4 59 5" xfId="15585"/>
    <cellStyle name="20% - Accent4 59 6" xfId="15586"/>
    <cellStyle name="20% - Accent4 6" xfId="15587"/>
    <cellStyle name="20% - Accent4 6 10" xfId="15588"/>
    <cellStyle name="20% - Accent4 6 11" xfId="15589"/>
    <cellStyle name="20% - Accent4 6 2" xfId="15590"/>
    <cellStyle name="20% - Accent4 6 2 2" xfId="15591"/>
    <cellStyle name="20% - Accent4 6 2 2 2" xfId="15592"/>
    <cellStyle name="20% - Accent4 6 2 2 2 2" xfId="15593"/>
    <cellStyle name="20% - Accent4 6 2 2 3" xfId="15594"/>
    <cellStyle name="20% - Accent4 6 2 3" xfId="15595"/>
    <cellStyle name="20% - Accent4 6 2 4" xfId="15596"/>
    <cellStyle name="20% - Accent4 6 2 5" xfId="15597"/>
    <cellStyle name="20% - Accent4 6 3" xfId="15598"/>
    <cellStyle name="20% - Accent4 6 3 2" xfId="15599"/>
    <cellStyle name="20% - Accent4 6 3 2 2" xfId="15600"/>
    <cellStyle name="20% - Accent4 6 3 3" xfId="15601"/>
    <cellStyle name="20% - Accent4 6 3 4" xfId="15602"/>
    <cellStyle name="20% - Accent4 6 4" xfId="15603"/>
    <cellStyle name="20% - Accent4 6 4 2" xfId="15604"/>
    <cellStyle name="20% - Accent4 6 4 2 2" xfId="15605"/>
    <cellStyle name="20% - Accent4 6 4 3" xfId="15606"/>
    <cellStyle name="20% - Accent4 6 5" xfId="15607"/>
    <cellStyle name="20% - Accent4 6 5 2" xfId="15608"/>
    <cellStyle name="20% - Accent4 6 5 2 2" xfId="15609"/>
    <cellStyle name="20% - Accent4 6 5 3" xfId="15610"/>
    <cellStyle name="20% - Accent4 6 6" xfId="15611"/>
    <cellStyle name="20% - Accent4 6 6 2" xfId="15612"/>
    <cellStyle name="20% - Accent4 6 6 2 2" xfId="15613"/>
    <cellStyle name="20% - Accent4 6 6 3" xfId="15614"/>
    <cellStyle name="20% - Accent4 6 7" xfId="15615"/>
    <cellStyle name="20% - Accent4 6 7 2" xfId="15616"/>
    <cellStyle name="20% - Accent4 6 7 2 2" xfId="15617"/>
    <cellStyle name="20% - Accent4 6 7 3" xfId="15618"/>
    <cellStyle name="20% - Accent4 6 8" xfId="15619"/>
    <cellStyle name="20% - Accent4 6 8 2" xfId="15620"/>
    <cellStyle name="20% - Accent4 6 8 2 2" xfId="15621"/>
    <cellStyle name="20% - Accent4 6 8 3" xfId="15622"/>
    <cellStyle name="20% - Accent4 6 9" xfId="15623"/>
    <cellStyle name="20% - Accent4 60" xfId="15624"/>
    <cellStyle name="20% - Accent4 60 2" xfId="15625"/>
    <cellStyle name="20% - Accent4 60 2 2" xfId="15626"/>
    <cellStyle name="20% - Accent4 60 3" xfId="15627"/>
    <cellStyle name="20% - Accent4 60 4" xfId="15628"/>
    <cellStyle name="20% - Accent4 60 5" xfId="15629"/>
    <cellStyle name="20% - Accent4 60 6" xfId="15630"/>
    <cellStyle name="20% - Accent4 61" xfId="15631"/>
    <cellStyle name="20% - Accent4 61 2" xfId="15632"/>
    <cellStyle name="20% - Accent4 61 2 2" xfId="15633"/>
    <cellStyle name="20% - Accent4 61 3" xfId="15634"/>
    <cellStyle name="20% - Accent4 61 4" xfId="15635"/>
    <cellStyle name="20% - Accent4 61 5" xfId="15636"/>
    <cellStyle name="20% - Accent4 61 6" xfId="15637"/>
    <cellStyle name="20% - Accent4 62" xfId="15638"/>
    <cellStyle name="20% - Accent4 62 2" xfId="15639"/>
    <cellStyle name="20% - Accent4 62 3" xfId="15640"/>
    <cellStyle name="20% - Accent4 62 4" xfId="15641"/>
    <cellStyle name="20% - Accent4 62 5" xfId="15642"/>
    <cellStyle name="20% - Accent4 62 6" xfId="15643"/>
    <cellStyle name="20% - Accent4 63" xfId="15644"/>
    <cellStyle name="20% - Accent4 63 2" xfId="15645"/>
    <cellStyle name="20% - Accent4 63 3" xfId="15646"/>
    <cellStyle name="20% - Accent4 63 4" xfId="15647"/>
    <cellStyle name="20% - Accent4 63 5" xfId="15648"/>
    <cellStyle name="20% - Accent4 63 6" xfId="15649"/>
    <cellStyle name="20% - Accent4 64" xfId="15650"/>
    <cellStyle name="20% - Accent4 64 2" xfId="15651"/>
    <cellStyle name="20% - Accent4 64 3" xfId="15652"/>
    <cellStyle name="20% - Accent4 64 4" xfId="15653"/>
    <cellStyle name="20% - Accent4 64 5" xfId="15654"/>
    <cellStyle name="20% - Accent4 64 6" xfId="15655"/>
    <cellStyle name="20% - Accent4 65" xfId="15656"/>
    <cellStyle name="20% - Accent4 65 2" xfId="15657"/>
    <cellStyle name="20% - Accent4 65 3" xfId="15658"/>
    <cellStyle name="20% - Accent4 65 4" xfId="15659"/>
    <cellStyle name="20% - Accent4 65 5" xfId="15660"/>
    <cellStyle name="20% - Accent4 65 6" xfId="15661"/>
    <cellStyle name="20% - Accent4 66" xfId="15662"/>
    <cellStyle name="20% - Accent4 66 2" xfId="15663"/>
    <cellStyle name="20% - Accent4 66 3" xfId="15664"/>
    <cellStyle name="20% - Accent4 66 4" xfId="15665"/>
    <cellStyle name="20% - Accent4 66 5" xfId="15666"/>
    <cellStyle name="20% - Accent4 66 6" xfId="15667"/>
    <cellStyle name="20% - Accent4 67" xfId="15668"/>
    <cellStyle name="20% - Accent4 67 2" xfId="15669"/>
    <cellStyle name="20% - Accent4 67 3" xfId="15670"/>
    <cellStyle name="20% - Accent4 67 4" xfId="15671"/>
    <cellStyle name="20% - Accent4 67 5" xfId="15672"/>
    <cellStyle name="20% - Accent4 67 6" xfId="15673"/>
    <cellStyle name="20% - Accent4 68" xfId="15674"/>
    <cellStyle name="20% - Accent4 68 2" xfId="15675"/>
    <cellStyle name="20% - Accent4 68 3" xfId="15676"/>
    <cellStyle name="20% - Accent4 68 4" xfId="15677"/>
    <cellStyle name="20% - Accent4 68 5" xfId="15678"/>
    <cellStyle name="20% - Accent4 68 6" xfId="15679"/>
    <cellStyle name="20% - Accent4 69" xfId="15680"/>
    <cellStyle name="20% - Accent4 69 2" xfId="15681"/>
    <cellStyle name="20% - Accent4 69 3" xfId="15682"/>
    <cellStyle name="20% - Accent4 69 4" xfId="15683"/>
    <cellStyle name="20% - Accent4 69 5" xfId="15684"/>
    <cellStyle name="20% - Accent4 69 6" xfId="15685"/>
    <cellStyle name="20% - Accent4 7" xfId="15686"/>
    <cellStyle name="20% - Accent4 7 10" xfId="15687"/>
    <cellStyle name="20% - Accent4 7 11" xfId="15688"/>
    <cellStyle name="20% - Accent4 7 2" xfId="15689"/>
    <cellStyle name="20% - Accent4 7 2 2" xfId="15690"/>
    <cellStyle name="20% - Accent4 7 2 2 2" xfId="15691"/>
    <cellStyle name="20% - Accent4 7 2 2 2 2" xfId="15692"/>
    <cellStyle name="20% - Accent4 7 2 2 3" xfId="15693"/>
    <cellStyle name="20% - Accent4 7 2 3" xfId="15694"/>
    <cellStyle name="20% - Accent4 7 2 4" xfId="15695"/>
    <cellStyle name="20% - Accent4 7 3" xfId="15696"/>
    <cellStyle name="20% - Accent4 7 3 2" xfId="15697"/>
    <cellStyle name="20% - Accent4 7 3 2 2" xfId="15698"/>
    <cellStyle name="20% - Accent4 7 3 3" xfId="15699"/>
    <cellStyle name="20% - Accent4 7 3 4" xfId="15700"/>
    <cellStyle name="20% - Accent4 7 4" xfId="15701"/>
    <cellStyle name="20% - Accent4 7 4 2" xfId="15702"/>
    <cellStyle name="20% - Accent4 7 4 2 2" xfId="15703"/>
    <cellStyle name="20% - Accent4 7 4 3" xfId="15704"/>
    <cellStyle name="20% - Accent4 7 5" xfId="15705"/>
    <cellStyle name="20% - Accent4 7 5 2" xfId="15706"/>
    <cellStyle name="20% - Accent4 7 5 2 2" xfId="15707"/>
    <cellStyle name="20% - Accent4 7 5 3" xfId="15708"/>
    <cellStyle name="20% - Accent4 7 6" xfId="15709"/>
    <cellStyle name="20% - Accent4 7 6 2" xfId="15710"/>
    <cellStyle name="20% - Accent4 7 6 2 2" xfId="15711"/>
    <cellStyle name="20% - Accent4 7 6 3" xfId="15712"/>
    <cellStyle name="20% - Accent4 7 7" xfId="15713"/>
    <cellStyle name="20% - Accent4 7 7 2" xfId="15714"/>
    <cellStyle name="20% - Accent4 7 7 2 2" xfId="15715"/>
    <cellStyle name="20% - Accent4 7 7 3" xfId="15716"/>
    <cellStyle name="20% - Accent4 7 8" xfId="15717"/>
    <cellStyle name="20% - Accent4 7 8 2" xfId="15718"/>
    <cellStyle name="20% - Accent4 7 8 2 2" xfId="15719"/>
    <cellStyle name="20% - Accent4 7 8 3" xfId="15720"/>
    <cellStyle name="20% - Accent4 7 9" xfId="15721"/>
    <cellStyle name="20% - Accent4 70" xfId="15722"/>
    <cellStyle name="20% - Accent4 70 2" xfId="15723"/>
    <cellStyle name="20% - Accent4 70 3" xfId="15724"/>
    <cellStyle name="20% - Accent4 70 4" xfId="15725"/>
    <cellStyle name="20% - Accent4 70 5" xfId="15726"/>
    <cellStyle name="20% - Accent4 70 6" xfId="15727"/>
    <cellStyle name="20% - Accent4 71" xfId="15728"/>
    <cellStyle name="20% - Accent4 71 2" xfId="15729"/>
    <cellStyle name="20% - Accent4 71 3" xfId="15730"/>
    <cellStyle name="20% - Accent4 71 4" xfId="15731"/>
    <cellStyle name="20% - Accent4 71 5" xfId="15732"/>
    <cellStyle name="20% - Accent4 71 6" xfId="15733"/>
    <cellStyle name="20% - Accent4 72" xfId="15734"/>
    <cellStyle name="20% - Accent4 72 2" xfId="15735"/>
    <cellStyle name="20% - Accent4 72 3" xfId="15736"/>
    <cellStyle name="20% - Accent4 72 4" xfId="15737"/>
    <cellStyle name="20% - Accent4 72 5" xfId="15738"/>
    <cellStyle name="20% - Accent4 72 6" xfId="15739"/>
    <cellStyle name="20% - Accent4 73" xfId="15740"/>
    <cellStyle name="20% - Accent4 73 2" xfId="15741"/>
    <cellStyle name="20% - Accent4 73 3" xfId="15742"/>
    <cellStyle name="20% - Accent4 73 4" xfId="15743"/>
    <cellStyle name="20% - Accent4 73 5" xfId="15744"/>
    <cellStyle name="20% - Accent4 73 6" xfId="15745"/>
    <cellStyle name="20% - Accent4 74" xfId="15746"/>
    <cellStyle name="20% - Accent4 74 2" xfId="15747"/>
    <cellStyle name="20% - Accent4 74 3" xfId="15748"/>
    <cellStyle name="20% - Accent4 74 4" xfId="15749"/>
    <cellStyle name="20% - Accent4 74 5" xfId="15750"/>
    <cellStyle name="20% - Accent4 74 6" xfId="15751"/>
    <cellStyle name="20% - Accent4 75" xfId="15752"/>
    <cellStyle name="20% - Accent4 75 2" xfId="15753"/>
    <cellStyle name="20% - Accent4 75 3" xfId="15754"/>
    <cellStyle name="20% - Accent4 75 4" xfId="15755"/>
    <cellStyle name="20% - Accent4 75 5" xfId="15756"/>
    <cellStyle name="20% - Accent4 75 6" xfId="15757"/>
    <cellStyle name="20% - Accent4 76" xfId="15758"/>
    <cellStyle name="20% - Accent4 76 2" xfId="15759"/>
    <cellStyle name="20% - Accent4 76 3" xfId="15760"/>
    <cellStyle name="20% - Accent4 76 4" xfId="15761"/>
    <cellStyle name="20% - Accent4 76 5" xfId="15762"/>
    <cellStyle name="20% - Accent4 76 6" xfId="15763"/>
    <cellStyle name="20% - Accent4 77" xfId="15764"/>
    <cellStyle name="20% - Accent4 77 2" xfId="15765"/>
    <cellStyle name="20% - Accent4 77 3" xfId="15766"/>
    <cellStyle name="20% - Accent4 77 4" xfId="15767"/>
    <cellStyle name="20% - Accent4 77 5" xfId="15768"/>
    <cellStyle name="20% - Accent4 77 6" xfId="15769"/>
    <cellStyle name="20% - Accent4 78" xfId="15770"/>
    <cellStyle name="20% - Accent4 78 2" xfId="15771"/>
    <cellStyle name="20% - Accent4 78 3" xfId="15772"/>
    <cellStyle name="20% - Accent4 78 4" xfId="15773"/>
    <cellStyle name="20% - Accent4 78 5" xfId="15774"/>
    <cellStyle name="20% - Accent4 78 6" xfId="15775"/>
    <cellStyle name="20% - Accent4 79" xfId="15776"/>
    <cellStyle name="20% - Accent4 79 2" xfId="15777"/>
    <cellStyle name="20% - Accent4 79 3" xfId="15778"/>
    <cellStyle name="20% - Accent4 79 4" xfId="15779"/>
    <cellStyle name="20% - Accent4 79 5" xfId="15780"/>
    <cellStyle name="20% - Accent4 79 6" xfId="15781"/>
    <cellStyle name="20% - Accent4 8" xfId="15782"/>
    <cellStyle name="20% - Accent4 8 10" xfId="15783"/>
    <cellStyle name="20% - Accent4 8 11" xfId="15784"/>
    <cellStyle name="20% - Accent4 8 2" xfId="15785"/>
    <cellStyle name="20% - Accent4 8 2 2" xfId="15786"/>
    <cellStyle name="20% - Accent4 8 2 2 2" xfId="15787"/>
    <cellStyle name="20% - Accent4 8 2 2 2 2" xfId="15788"/>
    <cellStyle name="20% - Accent4 8 2 2 3" xfId="15789"/>
    <cellStyle name="20% - Accent4 8 2 3" xfId="15790"/>
    <cellStyle name="20% - Accent4 8 2 4" xfId="15791"/>
    <cellStyle name="20% - Accent4 8 3" xfId="15792"/>
    <cellStyle name="20% - Accent4 8 3 2" xfId="15793"/>
    <cellStyle name="20% - Accent4 8 3 2 2" xfId="15794"/>
    <cellStyle name="20% - Accent4 8 3 3" xfId="15795"/>
    <cellStyle name="20% - Accent4 8 3 4" xfId="15796"/>
    <cellStyle name="20% - Accent4 8 4" xfId="15797"/>
    <cellStyle name="20% - Accent4 8 4 2" xfId="15798"/>
    <cellStyle name="20% - Accent4 8 4 2 2" xfId="15799"/>
    <cellStyle name="20% - Accent4 8 4 3" xfId="15800"/>
    <cellStyle name="20% - Accent4 8 5" xfId="15801"/>
    <cellStyle name="20% - Accent4 8 5 2" xfId="15802"/>
    <cellStyle name="20% - Accent4 8 5 2 2" xfId="15803"/>
    <cellStyle name="20% - Accent4 8 5 3" xfId="15804"/>
    <cellStyle name="20% - Accent4 8 6" xfId="15805"/>
    <cellStyle name="20% - Accent4 8 6 2" xfId="15806"/>
    <cellStyle name="20% - Accent4 8 6 2 2" xfId="15807"/>
    <cellStyle name="20% - Accent4 8 6 3" xfId="15808"/>
    <cellStyle name="20% - Accent4 8 7" xfId="15809"/>
    <cellStyle name="20% - Accent4 8 7 2" xfId="15810"/>
    <cellStyle name="20% - Accent4 8 7 2 2" xfId="15811"/>
    <cellStyle name="20% - Accent4 8 7 3" xfId="15812"/>
    <cellStyle name="20% - Accent4 8 8" xfId="15813"/>
    <cellStyle name="20% - Accent4 8 8 2" xfId="15814"/>
    <cellStyle name="20% - Accent4 8 8 2 2" xfId="15815"/>
    <cellStyle name="20% - Accent4 8 8 3" xfId="15816"/>
    <cellStyle name="20% - Accent4 8 9" xfId="15817"/>
    <cellStyle name="20% - Accent4 80" xfId="15818"/>
    <cellStyle name="20% - Accent4 80 2" xfId="15819"/>
    <cellStyle name="20% - Accent4 80 3" xfId="15820"/>
    <cellStyle name="20% - Accent4 81" xfId="15821"/>
    <cellStyle name="20% - Accent4 81 2" xfId="15822"/>
    <cellStyle name="20% - Accent4 81 3" xfId="15823"/>
    <cellStyle name="20% - Accent4 82" xfId="15824"/>
    <cellStyle name="20% - Accent4 82 2" xfId="15825"/>
    <cellStyle name="20% - Accent4 82 3" xfId="15826"/>
    <cellStyle name="20% - Accent4 83" xfId="15827"/>
    <cellStyle name="20% - Accent4 83 2" xfId="15828"/>
    <cellStyle name="20% - Accent4 83 3" xfId="15829"/>
    <cellStyle name="20% - Accent4 84" xfId="15830"/>
    <cellStyle name="20% - Accent4 84 2" xfId="15831"/>
    <cellStyle name="20% - Accent4 84 3" xfId="15832"/>
    <cellStyle name="20% - Accent4 85" xfId="15833"/>
    <cellStyle name="20% - Accent4 85 2" xfId="15834"/>
    <cellStyle name="20% - Accent4 85 3" xfId="15835"/>
    <cellStyle name="20% - Accent4 86" xfId="15836"/>
    <cellStyle name="20% - Accent4 86 2" xfId="15837"/>
    <cellStyle name="20% - Accent4 86 3" xfId="15838"/>
    <cellStyle name="20% - Accent4 87" xfId="15839"/>
    <cellStyle name="20% - Accent4 87 2" xfId="15840"/>
    <cellStyle name="20% - Accent4 87 3" xfId="15841"/>
    <cellStyle name="20% - Accent4 88" xfId="15842"/>
    <cellStyle name="20% - Accent4 88 2" xfId="15843"/>
    <cellStyle name="20% - Accent4 88 3" xfId="15844"/>
    <cellStyle name="20% - Accent4 89" xfId="15845"/>
    <cellStyle name="20% - Accent4 89 2" xfId="15846"/>
    <cellStyle name="20% - Accent4 89 3" xfId="15847"/>
    <cellStyle name="20% - Accent4 9" xfId="15848"/>
    <cellStyle name="20% - Accent4 9 10" xfId="15849"/>
    <cellStyle name="20% - Accent4 9 11" xfId="15850"/>
    <cellStyle name="20% - Accent4 9 2" xfId="15851"/>
    <cellStyle name="20% - Accent4 9 2 2" xfId="15852"/>
    <cellStyle name="20% - Accent4 9 2 2 2" xfId="15853"/>
    <cellStyle name="20% - Accent4 9 2 2 2 2" xfId="15854"/>
    <cellStyle name="20% - Accent4 9 2 2 3" xfId="15855"/>
    <cellStyle name="20% - Accent4 9 2 3" xfId="15856"/>
    <cellStyle name="20% - Accent4 9 3" xfId="15857"/>
    <cellStyle name="20% - Accent4 9 3 2" xfId="15858"/>
    <cellStyle name="20% - Accent4 9 3 2 2" xfId="15859"/>
    <cellStyle name="20% - Accent4 9 3 3" xfId="15860"/>
    <cellStyle name="20% - Accent4 9 4" xfId="15861"/>
    <cellStyle name="20% - Accent4 9 4 2" xfId="15862"/>
    <cellStyle name="20% - Accent4 9 4 2 2" xfId="15863"/>
    <cellStyle name="20% - Accent4 9 4 3" xfId="15864"/>
    <cellStyle name="20% - Accent4 9 5" xfId="15865"/>
    <cellStyle name="20% - Accent4 9 5 2" xfId="15866"/>
    <cellStyle name="20% - Accent4 9 5 2 2" xfId="15867"/>
    <cellStyle name="20% - Accent4 9 5 3" xfId="15868"/>
    <cellStyle name="20% - Accent4 9 6" xfId="15869"/>
    <cellStyle name="20% - Accent4 9 6 2" xfId="15870"/>
    <cellStyle name="20% - Accent4 9 6 2 2" xfId="15871"/>
    <cellStyle name="20% - Accent4 9 6 3" xfId="15872"/>
    <cellStyle name="20% - Accent4 9 7" xfId="15873"/>
    <cellStyle name="20% - Accent4 9 7 2" xfId="15874"/>
    <cellStyle name="20% - Accent4 9 7 2 2" xfId="15875"/>
    <cellStyle name="20% - Accent4 9 7 3" xfId="15876"/>
    <cellStyle name="20% - Accent4 9 8" xfId="15877"/>
    <cellStyle name="20% - Accent4 9 8 2" xfId="15878"/>
    <cellStyle name="20% - Accent4 9 8 2 2" xfId="15879"/>
    <cellStyle name="20% - Accent4 9 8 3" xfId="15880"/>
    <cellStyle name="20% - Accent4 9 9" xfId="15881"/>
    <cellStyle name="20% - Accent4 90" xfId="15882"/>
    <cellStyle name="20% - Accent4 90 2" xfId="15883"/>
    <cellStyle name="20% - Accent4 90 3" xfId="15884"/>
    <cellStyle name="20% - Accent4 91" xfId="15885"/>
    <cellStyle name="20% - Accent4 91 2" xfId="15886"/>
    <cellStyle name="20% - Accent4 91 3" xfId="15887"/>
    <cellStyle name="20% - Accent4 92" xfId="15888"/>
    <cellStyle name="20% - Accent4 92 2" xfId="15889"/>
    <cellStyle name="20% - Accent4 92 3" xfId="15890"/>
    <cellStyle name="20% - Accent4 93" xfId="15891"/>
    <cellStyle name="20% - Accent4 93 2" xfId="15892"/>
    <cellStyle name="20% - Accent4 93 3" xfId="15893"/>
    <cellStyle name="20% - Accent4 94" xfId="15894"/>
    <cellStyle name="20% - Accent4 94 2" xfId="15895"/>
    <cellStyle name="20% - Accent4 94 3" xfId="15896"/>
    <cellStyle name="20% - Accent4 95" xfId="15897"/>
    <cellStyle name="20% - Accent4 95 2" xfId="15898"/>
    <cellStyle name="20% - Accent4 95 3" xfId="15899"/>
    <cellStyle name="20% - Accent4 96" xfId="15900"/>
    <cellStyle name="20% - Accent4 96 2" xfId="15901"/>
    <cellStyle name="20% - Accent4 96 3" xfId="15902"/>
    <cellStyle name="20% - Accent4 97" xfId="15903"/>
    <cellStyle name="20% - Accent4 97 2" xfId="15904"/>
    <cellStyle name="20% - Accent4 97 3" xfId="15905"/>
    <cellStyle name="20% - Accent4 98" xfId="15906"/>
    <cellStyle name="20% - Accent4 98 2" xfId="15907"/>
    <cellStyle name="20% - Accent4 98 3" xfId="15908"/>
    <cellStyle name="20% - Accent4 99" xfId="15909"/>
    <cellStyle name="20% - Accent4 99 2" xfId="15910"/>
    <cellStyle name="20% - Accent4 99 3" xfId="15911"/>
    <cellStyle name="20% - Accent5 10" xfId="15912"/>
    <cellStyle name="20% - Accent5 10 10" xfId="15913"/>
    <cellStyle name="20% - Accent5 10 2" xfId="15914"/>
    <cellStyle name="20% - Accent5 10 2 2" xfId="15915"/>
    <cellStyle name="20% - Accent5 10 2 2 2" xfId="15916"/>
    <cellStyle name="20% - Accent5 10 2 2 2 2" xfId="15917"/>
    <cellStyle name="20% - Accent5 10 2 2 3" xfId="15918"/>
    <cellStyle name="20% - Accent5 10 2 3" xfId="15919"/>
    <cellStyle name="20% - Accent5 10 3" xfId="15920"/>
    <cellStyle name="20% - Accent5 10 3 2" xfId="15921"/>
    <cellStyle name="20% - Accent5 10 3 2 2" xfId="15922"/>
    <cellStyle name="20% - Accent5 10 3 3" xfId="15923"/>
    <cellStyle name="20% - Accent5 10 4" xfId="15924"/>
    <cellStyle name="20% - Accent5 10 4 2" xfId="15925"/>
    <cellStyle name="20% - Accent5 10 4 2 2" xfId="15926"/>
    <cellStyle name="20% - Accent5 10 4 3" xfId="15927"/>
    <cellStyle name="20% - Accent5 10 5" xfId="15928"/>
    <cellStyle name="20% - Accent5 10 5 2" xfId="15929"/>
    <cellStyle name="20% - Accent5 10 5 2 2" xfId="15930"/>
    <cellStyle name="20% - Accent5 10 5 3" xfId="15931"/>
    <cellStyle name="20% - Accent5 10 6" xfId="15932"/>
    <cellStyle name="20% - Accent5 10 6 2" xfId="15933"/>
    <cellStyle name="20% - Accent5 10 6 2 2" xfId="15934"/>
    <cellStyle name="20% - Accent5 10 6 3" xfId="15935"/>
    <cellStyle name="20% - Accent5 10 7" xfId="15936"/>
    <cellStyle name="20% - Accent5 10 7 2" xfId="15937"/>
    <cellStyle name="20% - Accent5 10 7 2 2" xfId="15938"/>
    <cellStyle name="20% - Accent5 10 7 3" xfId="15939"/>
    <cellStyle name="20% - Accent5 10 8" xfId="15940"/>
    <cellStyle name="20% - Accent5 10 9" xfId="15941"/>
    <cellStyle name="20% - Accent5 100" xfId="15942"/>
    <cellStyle name="20% - Accent5 100 2" xfId="15943"/>
    <cellStyle name="20% - Accent5 100 3" xfId="15944"/>
    <cellStyle name="20% - Accent5 101" xfId="15945"/>
    <cellStyle name="20% - Accent5 101 2" xfId="15946"/>
    <cellStyle name="20% - Accent5 101 3" xfId="15947"/>
    <cellStyle name="20% - Accent5 102" xfId="15948"/>
    <cellStyle name="20% - Accent5 102 2" xfId="15949"/>
    <cellStyle name="20% - Accent5 102 3" xfId="15950"/>
    <cellStyle name="20% - Accent5 103" xfId="15951"/>
    <cellStyle name="20% - Accent5 103 2" xfId="15952"/>
    <cellStyle name="20% - Accent5 103 3" xfId="15953"/>
    <cellStyle name="20% - Accent5 104" xfId="15954"/>
    <cellStyle name="20% - Accent5 104 2" xfId="15955"/>
    <cellStyle name="20% - Accent5 104 3" xfId="15956"/>
    <cellStyle name="20% - Accent5 105" xfId="15957"/>
    <cellStyle name="20% - Accent5 105 2" xfId="15958"/>
    <cellStyle name="20% - Accent5 105 3" xfId="15959"/>
    <cellStyle name="20% - Accent5 106" xfId="15960"/>
    <cellStyle name="20% - Accent5 106 2" xfId="15961"/>
    <cellStyle name="20% - Accent5 106 3" xfId="15962"/>
    <cellStyle name="20% - Accent5 107" xfId="15963"/>
    <cellStyle name="20% - Accent5 107 2" xfId="15964"/>
    <cellStyle name="20% - Accent5 107 3" xfId="15965"/>
    <cellStyle name="20% - Accent5 108" xfId="15966"/>
    <cellStyle name="20% - Accent5 108 2" xfId="15967"/>
    <cellStyle name="20% - Accent5 108 3" xfId="15968"/>
    <cellStyle name="20% - Accent5 109" xfId="15969"/>
    <cellStyle name="20% - Accent5 109 2" xfId="15970"/>
    <cellStyle name="20% - Accent5 109 3" xfId="15971"/>
    <cellStyle name="20% - Accent5 11" xfId="15972"/>
    <cellStyle name="20% - Accent5 11 10" xfId="15973"/>
    <cellStyle name="20% - Accent5 11 2" xfId="15974"/>
    <cellStyle name="20% - Accent5 11 2 2" xfId="15975"/>
    <cellStyle name="20% - Accent5 11 2 2 2" xfId="15976"/>
    <cellStyle name="20% - Accent5 11 2 2 2 2" xfId="15977"/>
    <cellStyle name="20% - Accent5 11 2 2 3" xfId="15978"/>
    <cellStyle name="20% - Accent5 11 2 3" xfId="15979"/>
    <cellStyle name="20% - Accent5 11 3" xfId="15980"/>
    <cellStyle name="20% - Accent5 11 3 2" xfId="15981"/>
    <cellStyle name="20% - Accent5 11 3 2 2" xfId="15982"/>
    <cellStyle name="20% - Accent5 11 3 3" xfId="15983"/>
    <cellStyle name="20% - Accent5 11 4" xfId="15984"/>
    <cellStyle name="20% - Accent5 11 4 2" xfId="15985"/>
    <cellStyle name="20% - Accent5 11 4 2 2" xfId="15986"/>
    <cellStyle name="20% - Accent5 11 4 3" xfId="15987"/>
    <cellStyle name="20% - Accent5 11 5" xfId="15988"/>
    <cellStyle name="20% - Accent5 11 5 2" xfId="15989"/>
    <cellStyle name="20% - Accent5 11 5 2 2" xfId="15990"/>
    <cellStyle name="20% - Accent5 11 5 3" xfId="15991"/>
    <cellStyle name="20% - Accent5 11 6" xfId="15992"/>
    <cellStyle name="20% - Accent5 11 6 2" xfId="15993"/>
    <cellStyle name="20% - Accent5 11 6 2 2" xfId="15994"/>
    <cellStyle name="20% - Accent5 11 6 3" xfId="15995"/>
    <cellStyle name="20% - Accent5 11 7" xfId="15996"/>
    <cellStyle name="20% - Accent5 11 7 2" xfId="15997"/>
    <cellStyle name="20% - Accent5 11 7 2 2" xfId="15998"/>
    <cellStyle name="20% - Accent5 11 7 3" xfId="15999"/>
    <cellStyle name="20% - Accent5 11 8" xfId="16000"/>
    <cellStyle name="20% - Accent5 11 9" xfId="16001"/>
    <cellStyle name="20% - Accent5 110" xfId="16002"/>
    <cellStyle name="20% - Accent5 110 2" xfId="16003"/>
    <cellStyle name="20% - Accent5 110 3" xfId="16004"/>
    <cellStyle name="20% - Accent5 111" xfId="16005"/>
    <cellStyle name="20% - Accent5 111 2" xfId="16006"/>
    <cellStyle name="20% - Accent5 111 3" xfId="16007"/>
    <cellStyle name="20% - Accent5 112" xfId="16008"/>
    <cellStyle name="20% - Accent5 112 2" xfId="16009"/>
    <cellStyle name="20% - Accent5 112 3" xfId="16010"/>
    <cellStyle name="20% - Accent5 113" xfId="16011"/>
    <cellStyle name="20% - Accent5 113 2" xfId="16012"/>
    <cellStyle name="20% - Accent5 113 3" xfId="16013"/>
    <cellStyle name="20% - Accent5 114" xfId="16014"/>
    <cellStyle name="20% - Accent5 114 2" xfId="16015"/>
    <cellStyle name="20% - Accent5 114 3" xfId="16016"/>
    <cellStyle name="20% - Accent5 115" xfId="16017"/>
    <cellStyle name="20% - Accent5 115 2" xfId="16018"/>
    <cellStyle name="20% - Accent5 115 3" xfId="16019"/>
    <cellStyle name="20% - Accent5 116" xfId="16020"/>
    <cellStyle name="20% - Accent5 116 2" xfId="16021"/>
    <cellStyle name="20% - Accent5 117" xfId="16022"/>
    <cellStyle name="20% - Accent5 117 2" xfId="16023"/>
    <cellStyle name="20% - Accent5 118" xfId="16024"/>
    <cellStyle name="20% - Accent5 118 2" xfId="16025"/>
    <cellStyle name="20% - Accent5 119" xfId="16026"/>
    <cellStyle name="20% - Accent5 119 2" xfId="16027"/>
    <cellStyle name="20% - Accent5 12" xfId="16028"/>
    <cellStyle name="20% - Accent5 12 2" xfId="16029"/>
    <cellStyle name="20% - Accent5 12 2 2" xfId="16030"/>
    <cellStyle name="20% - Accent5 12 2 2 2" xfId="16031"/>
    <cellStyle name="20% - Accent5 12 2 2 2 2" xfId="16032"/>
    <cellStyle name="20% - Accent5 12 2 2 3" xfId="16033"/>
    <cellStyle name="20% - Accent5 12 2 3" xfId="16034"/>
    <cellStyle name="20% - Accent5 12 3" xfId="16035"/>
    <cellStyle name="20% - Accent5 12 3 2" xfId="16036"/>
    <cellStyle name="20% - Accent5 12 3 2 2" xfId="16037"/>
    <cellStyle name="20% - Accent5 12 3 3" xfId="16038"/>
    <cellStyle name="20% - Accent5 12 3 4" xfId="16039"/>
    <cellStyle name="20% - Accent5 12 4" xfId="16040"/>
    <cellStyle name="20% - Accent5 12 4 2" xfId="16041"/>
    <cellStyle name="20% - Accent5 12 4 2 2" xfId="16042"/>
    <cellStyle name="20% - Accent5 12 4 3" xfId="16043"/>
    <cellStyle name="20% - Accent5 12 5" xfId="16044"/>
    <cellStyle name="20% - Accent5 12 5 2" xfId="16045"/>
    <cellStyle name="20% - Accent5 12 5 2 2" xfId="16046"/>
    <cellStyle name="20% - Accent5 12 5 3" xfId="16047"/>
    <cellStyle name="20% - Accent5 12 6" xfId="16048"/>
    <cellStyle name="20% - Accent5 12 6 2" xfId="16049"/>
    <cellStyle name="20% - Accent5 12 6 2 2" xfId="16050"/>
    <cellStyle name="20% - Accent5 12 6 3" xfId="16051"/>
    <cellStyle name="20% - Accent5 12 7" xfId="16052"/>
    <cellStyle name="20% - Accent5 12 8" xfId="16053"/>
    <cellStyle name="20% - Accent5 120" xfId="16054"/>
    <cellStyle name="20% - Accent5 120 2" xfId="16055"/>
    <cellStyle name="20% - Accent5 121" xfId="16056"/>
    <cellStyle name="20% - Accent5 121 2" xfId="16057"/>
    <cellStyle name="20% - Accent5 122" xfId="16058"/>
    <cellStyle name="20% - Accent5 122 2" xfId="16059"/>
    <cellStyle name="20% - Accent5 123" xfId="16060"/>
    <cellStyle name="20% - Accent5 123 2" xfId="16061"/>
    <cellStyle name="20% - Accent5 124" xfId="16062"/>
    <cellStyle name="20% - Accent5 124 2" xfId="16063"/>
    <cellStyle name="20% - Accent5 125" xfId="16064"/>
    <cellStyle name="20% - Accent5 125 2" xfId="16065"/>
    <cellStyle name="20% - Accent5 126" xfId="16066"/>
    <cellStyle name="20% - Accent5 126 2" xfId="16067"/>
    <cellStyle name="20% - Accent5 127" xfId="16068"/>
    <cellStyle name="20% - Accent5 127 2" xfId="16069"/>
    <cellStyle name="20% - Accent5 128" xfId="16070"/>
    <cellStyle name="20% - Accent5 128 2" xfId="16071"/>
    <cellStyle name="20% - Accent5 129" xfId="16072"/>
    <cellStyle name="20% - Accent5 129 2" xfId="16073"/>
    <cellStyle name="20% - Accent5 13" xfId="16074"/>
    <cellStyle name="20% - Accent5 13 2" xfId="16075"/>
    <cellStyle name="20% - Accent5 13 2 2" xfId="16076"/>
    <cellStyle name="20% - Accent5 13 2 2 2" xfId="16077"/>
    <cellStyle name="20% - Accent5 13 2 2 2 2" xfId="16078"/>
    <cellStyle name="20% - Accent5 13 2 2 3" xfId="16079"/>
    <cellStyle name="20% - Accent5 13 2 3" xfId="16080"/>
    <cellStyle name="20% - Accent5 13 3" xfId="16081"/>
    <cellStyle name="20% - Accent5 13 3 2" xfId="16082"/>
    <cellStyle name="20% - Accent5 13 3 2 2" xfId="16083"/>
    <cellStyle name="20% - Accent5 13 3 3" xfId="16084"/>
    <cellStyle name="20% - Accent5 13 3 4" xfId="16085"/>
    <cellStyle name="20% - Accent5 13 4" xfId="16086"/>
    <cellStyle name="20% - Accent5 13 4 2" xfId="16087"/>
    <cellStyle name="20% - Accent5 13 4 2 2" xfId="16088"/>
    <cellStyle name="20% - Accent5 13 4 3" xfId="16089"/>
    <cellStyle name="20% - Accent5 13 5" xfId="16090"/>
    <cellStyle name="20% - Accent5 13 5 2" xfId="16091"/>
    <cellStyle name="20% - Accent5 13 5 2 2" xfId="16092"/>
    <cellStyle name="20% - Accent5 13 5 3" xfId="16093"/>
    <cellStyle name="20% - Accent5 13 6" xfId="16094"/>
    <cellStyle name="20% - Accent5 13 6 2" xfId="16095"/>
    <cellStyle name="20% - Accent5 13 6 2 2" xfId="16096"/>
    <cellStyle name="20% - Accent5 13 6 3" xfId="16097"/>
    <cellStyle name="20% - Accent5 13 7" xfId="16098"/>
    <cellStyle name="20% - Accent5 13 8" xfId="16099"/>
    <cellStyle name="20% - Accent5 130" xfId="16100"/>
    <cellStyle name="20% - Accent5 130 2" xfId="16101"/>
    <cellStyle name="20% - Accent5 131" xfId="16102"/>
    <cellStyle name="20% - Accent5 131 2" xfId="16103"/>
    <cellStyle name="20% - Accent5 132" xfId="16104"/>
    <cellStyle name="20% - Accent5 132 2" xfId="16105"/>
    <cellStyle name="20% - Accent5 133" xfId="16106"/>
    <cellStyle name="20% - Accent5 133 2" xfId="16107"/>
    <cellStyle name="20% - Accent5 134" xfId="16108"/>
    <cellStyle name="20% - Accent5 134 2" xfId="16109"/>
    <cellStyle name="20% - Accent5 135" xfId="16110"/>
    <cellStyle name="20% - Accent5 135 2" xfId="16111"/>
    <cellStyle name="20% - Accent5 136" xfId="16112"/>
    <cellStyle name="20% - Accent5 136 2" xfId="16113"/>
    <cellStyle name="20% - Accent5 137" xfId="16114"/>
    <cellStyle name="20% - Accent5 137 2" xfId="16115"/>
    <cellStyle name="20% - Accent5 138" xfId="16116"/>
    <cellStyle name="20% - Accent5 138 2" xfId="16117"/>
    <cellStyle name="20% - Accent5 139" xfId="16118"/>
    <cellStyle name="20% - Accent5 139 2" xfId="16119"/>
    <cellStyle name="20% - Accent5 14" xfId="16120"/>
    <cellStyle name="20% - Accent5 14 2" xfId="16121"/>
    <cellStyle name="20% - Accent5 14 2 2" xfId="16122"/>
    <cellStyle name="20% - Accent5 14 2 2 2" xfId="16123"/>
    <cellStyle name="20% - Accent5 14 2 2 3" xfId="16124"/>
    <cellStyle name="20% - Accent5 14 2 2 4" xfId="16125"/>
    <cellStyle name="20% - Accent5 14 2 3" xfId="16126"/>
    <cellStyle name="20% - Accent5 14 2 4" xfId="16127"/>
    <cellStyle name="20% - Accent5 14 2 5" xfId="16128"/>
    <cellStyle name="20% - Accent5 14 2 6" xfId="16129"/>
    <cellStyle name="20% - Accent5 14 3" xfId="16130"/>
    <cellStyle name="20% - Accent5 14 3 2" xfId="16131"/>
    <cellStyle name="20% - Accent5 14 3 2 2" xfId="16132"/>
    <cellStyle name="20% - Accent5 14 3 3" xfId="16133"/>
    <cellStyle name="20% - Accent5 14 4" xfId="16134"/>
    <cellStyle name="20% - Accent5 14 4 2" xfId="16135"/>
    <cellStyle name="20% - Accent5 14 4 2 2" xfId="16136"/>
    <cellStyle name="20% - Accent5 14 4 3" xfId="16137"/>
    <cellStyle name="20% - Accent5 14 5" xfId="16138"/>
    <cellStyle name="20% - Accent5 14 5 2" xfId="16139"/>
    <cellStyle name="20% - Accent5 14 5 2 2" xfId="16140"/>
    <cellStyle name="20% - Accent5 14 5 3" xfId="16141"/>
    <cellStyle name="20% - Accent5 14 6" xfId="16142"/>
    <cellStyle name="20% - Accent5 14 6 2" xfId="16143"/>
    <cellStyle name="20% - Accent5 14 6 2 2" xfId="16144"/>
    <cellStyle name="20% - Accent5 14 6 3" xfId="16145"/>
    <cellStyle name="20% - Accent5 14 7" xfId="16146"/>
    <cellStyle name="20% - Accent5 140" xfId="16147"/>
    <cellStyle name="20% - Accent5 140 2" xfId="16148"/>
    <cellStyle name="20% - Accent5 141" xfId="16149"/>
    <cellStyle name="20% - Accent5 141 2" xfId="16150"/>
    <cellStyle name="20% - Accent5 142" xfId="16151"/>
    <cellStyle name="20% - Accent5 142 2" xfId="16152"/>
    <cellStyle name="20% - Accent5 143" xfId="16153"/>
    <cellStyle name="20% - Accent5 143 2" xfId="16154"/>
    <cellStyle name="20% - Accent5 144" xfId="16155"/>
    <cellStyle name="20% - Accent5 144 2" xfId="16156"/>
    <cellStyle name="20% - Accent5 145" xfId="16157"/>
    <cellStyle name="20% - Accent5 145 2" xfId="16158"/>
    <cellStyle name="20% - Accent5 146" xfId="16159"/>
    <cellStyle name="20% - Accent5 146 2" xfId="16160"/>
    <cellStyle name="20% - Accent5 147" xfId="16161"/>
    <cellStyle name="20% - Accent5 147 2" xfId="16162"/>
    <cellStyle name="20% - Accent5 148" xfId="16163"/>
    <cellStyle name="20% - Accent5 148 2" xfId="16164"/>
    <cellStyle name="20% - Accent5 149" xfId="16165"/>
    <cellStyle name="20% - Accent5 149 2" xfId="16166"/>
    <cellStyle name="20% - Accent5 15" xfId="16167"/>
    <cellStyle name="20% - Accent5 15 2" xfId="16168"/>
    <cellStyle name="20% - Accent5 15 2 2" xfId="16169"/>
    <cellStyle name="20% - Accent5 15 2 2 2" xfId="16170"/>
    <cellStyle name="20% - Accent5 15 2 2 3" xfId="16171"/>
    <cellStyle name="20% - Accent5 15 2 2 4" xfId="16172"/>
    <cellStyle name="20% - Accent5 15 2 3" xfId="16173"/>
    <cellStyle name="20% - Accent5 15 2 4" xfId="16174"/>
    <cellStyle name="20% - Accent5 15 2 5" xfId="16175"/>
    <cellStyle name="20% - Accent5 15 2 6" xfId="16176"/>
    <cellStyle name="20% - Accent5 15 3" xfId="16177"/>
    <cellStyle name="20% - Accent5 15 3 2" xfId="16178"/>
    <cellStyle name="20% - Accent5 15 3 2 2" xfId="16179"/>
    <cellStyle name="20% - Accent5 15 3 3" xfId="16180"/>
    <cellStyle name="20% - Accent5 15 4" xfId="16181"/>
    <cellStyle name="20% - Accent5 15 4 2" xfId="16182"/>
    <cellStyle name="20% - Accent5 15 4 2 2" xfId="16183"/>
    <cellStyle name="20% - Accent5 15 4 3" xfId="16184"/>
    <cellStyle name="20% - Accent5 15 5" xfId="16185"/>
    <cellStyle name="20% - Accent5 15 5 2" xfId="16186"/>
    <cellStyle name="20% - Accent5 15 5 2 2" xfId="16187"/>
    <cellStyle name="20% - Accent5 15 5 3" xfId="16188"/>
    <cellStyle name="20% - Accent5 15 6" xfId="16189"/>
    <cellStyle name="20% - Accent5 15 6 2" xfId="16190"/>
    <cellStyle name="20% - Accent5 15 6 2 2" xfId="16191"/>
    <cellStyle name="20% - Accent5 15 6 3" xfId="16192"/>
    <cellStyle name="20% - Accent5 15 7" xfId="16193"/>
    <cellStyle name="20% - Accent5 150" xfId="16194"/>
    <cellStyle name="20% - Accent5 150 2" xfId="16195"/>
    <cellStyle name="20% - Accent5 151" xfId="16196"/>
    <cellStyle name="20% - Accent5 151 2" xfId="16197"/>
    <cellStyle name="20% - Accent5 152" xfId="16198"/>
    <cellStyle name="20% - Accent5 152 2" xfId="16199"/>
    <cellStyle name="20% - Accent5 153" xfId="16200"/>
    <cellStyle name="20% - Accent5 153 2" xfId="16201"/>
    <cellStyle name="20% - Accent5 154" xfId="16202"/>
    <cellStyle name="20% - Accent5 154 2" xfId="16203"/>
    <cellStyle name="20% - Accent5 155" xfId="16204"/>
    <cellStyle name="20% - Accent5 155 2" xfId="16205"/>
    <cellStyle name="20% - Accent5 156" xfId="16206"/>
    <cellStyle name="20% - Accent5 156 2" xfId="16207"/>
    <cellStyle name="20% - Accent5 157" xfId="16208"/>
    <cellStyle name="20% - Accent5 157 2" xfId="16209"/>
    <cellStyle name="20% - Accent5 158" xfId="16210"/>
    <cellStyle name="20% - Accent5 158 2" xfId="16211"/>
    <cellStyle name="20% - Accent5 159" xfId="16212"/>
    <cellStyle name="20% - Accent5 159 2" xfId="16213"/>
    <cellStyle name="20% - Accent5 16" xfId="16214"/>
    <cellStyle name="20% - Accent5 16 2" xfId="16215"/>
    <cellStyle name="20% - Accent5 16 2 2" xfId="16216"/>
    <cellStyle name="20% - Accent5 16 2 2 2" xfId="16217"/>
    <cellStyle name="20% - Accent5 16 2 2 3" xfId="16218"/>
    <cellStyle name="20% - Accent5 16 2 2 4" xfId="16219"/>
    <cellStyle name="20% - Accent5 16 2 3" xfId="16220"/>
    <cellStyle name="20% - Accent5 16 2 4" xfId="16221"/>
    <cellStyle name="20% - Accent5 16 2 5" xfId="16222"/>
    <cellStyle name="20% - Accent5 16 2 6" xfId="16223"/>
    <cellStyle name="20% - Accent5 16 3" xfId="16224"/>
    <cellStyle name="20% - Accent5 16 3 2" xfId="16225"/>
    <cellStyle name="20% - Accent5 16 3 2 2" xfId="16226"/>
    <cellStyle name="20% - Accent5 16 3 3" xfId="16227"/>
    <cellStyle name="20% - Accent5 16 4" xfId="16228"/>
    <cellStyle name="20% - Accent5 16 4 2" xfId="16229"/>
    <cellStyle name="20% - Accent5 16 4 2 2" xfId="16230"/>
    <cellStyle name="20% - Accent5 16 4 3" xfId="16231"/>
    <cellStyle name="20% - Accent5 16 5" xfId="16232"/>
    <cellStyle name="20% - Accent5 16 5 2" xfId="16233"/>
    <cellStyle name="20% - Accent5 16 5 2 2" xfId="16234"/>
    <cellStyle name="20% - Accent5 16 5 3" xfId="16235"/>
    <cellStyle name="20% - Accent5 16 6" xfId="16236"/>
    <cellStyle name="20% - Accent5 16 6 2" xfId="16237"/>
    <cellStyle name="20% - Accent5 16 6 2 2" xfId="16238"/>
    <cellStyle name="20% - Accent5 16 6 3" xfId="16239"/>
    <cellStyle name="20% - Accent5 16 7" xfId="16240"/>
    <cellStyle name="20% - Accent5 160" xfId="16241"/>
    <cellStyle name="20% - Accent5 160 2" xfId="16242"/>
    <cellStyle name="20% - Accent5 161" xfId="16243"/>
    <cellStyle name="20% - Accent5 161 2" xfId="16244"/>
    <cellStyle name="20% - Accent5 162" xfId="16245"/>
    <cellStyle name="20% - Accent5 162 2" xfId="16246"/>
    <cellStyle name="20% - Accent5 163" xfId="16247"/>
    <cellStyle name="20% - Accent5 163 2" xfId="16248"/>
    <cellStyle name="20% - Accent5 164" xfId="16249"/>
    <cellStyle name="20% - Accent5 164 2" xfId="16250"/>
    <cellStyle name="20% - Accent5 165" xfId="16251"/>
    <cellStyle name="20% - Accent5 165 2" xfId="16252"/>
    <cellStyle name="20% - Accent5 166" xfId="16253"/>
    <cellStyle name="20% - Accent5 166 2" xfId="16254"/>
    <cellStyle name="20% - Accent5 167" xfId="16255"/>
    <cellStyle name="20% - Accent5 167 2" xfId="16256"/>
    <cellStyle name="20% - Accent5 168" xfId="16257"/>
    <cellStyle name="20% - Accent5 168 2" xfId="16258"/>
    <cellStyle name="20% - Accent5 169" xfId="16259"/>
    <cellStyle name="20% - Accent5 169 2" xfId="16260"/>
    <cellStyle name="20% - Accent5 17" xfId="16261"/>
    <cellStyle name="20% - Accent5 17 2" xfId="16262"/>
    <cellStyle name="20% - Accent5 17 2 2" xfId="16263"/>
    <cellStyle name="20% - Accent5 17 2 3" xfId="16264"/>
    <cellStyle name="20% - Accent5 17 2 4" xfId="16265"/>
    <cellStyle name="20% - Accent5 17 2 5" xfId="16266"/>
    <cellStyle name="20% - Accent5 17 3" xfId="16267"/>
    <cellStyle name="20% - Accent5 17 3 2" xfId="16268"/>
    <cellStyle name="20% - Accent5 17 3 2 2" xfId="16269"/>
    <cellStyle name="20% - Accent5 17 3 3" xfId="16270"/>
    <cellStyle name="20% - Accent5 17 4" xfId="16271"/>
    <cellStyle name="20% - Accent5 17 4 2" xfId="16272"/>
    <cellStyle name="20% - Accent5 17 4 2 2" xfId="16273"/>
    <cellStyle name="20% - Accent5 17 4 3" xfId="16274"/>
    <cellStyle name="20% - Accent5 17 5" xfId="16275"/>
    <cellStyle name="20% - Accent5 17 5 2" xfId="16276"/>
    <cellStyle name="20% - Accent5 17 5 2 2" xfId="16277"/>
    <cellStyle name="20% - Accent5 17 5 3" xfId="16278"/>
    <cellStyle name="20% - Accent5 17 6" xfId="16279"/>
    <cellStyle name="20% - Accent5 17 6 2" xfId="16280"/>
    <cellStyle name="20% - Accent5 17 6 2 2" xfId="16281"/>
    <cellStyle name="20% - Accent5 17 6 3" xfId="16282"/>
    <cellStyle name="20% - Accent5 17 7" xfId="16283"/>
    <cellStyle name="20% - Accent5 170" xfId="16284"/>
    <cellStyle name="20% - Accent5 170 2" xfId="16285"/>
    <cellStyle name="20% - Accent5 171" xfId="16286"/>
    <cellStyle name="20% - Accent5 171 2" xfId="16287"/>
    <cellStyle name="20% - Accent5 172" xfId="16288"/>
    <cellStyle name="20% - Accent5 172 2" xfId="16289"/>
    <cellStyle name="20% - Accent5 173" xfId="16290"/>
    <cellStyle name="20% - Accent5 173 2" xfId="16291"/>
    <cellStyle name="20% - Accent5 174" xfId="16292"/>
    <cellStyle name="20% - Accent5 174 2" xfId="16293"/>
    <cellStyle name="20% - Accent5 175" xfId="16294"/>
    <cellStyle name="20% - Accent5 176" xfId="16295"/>
    <cellStyle name="20% - Accent5 177" xfId="16296"/>
    <cellStyle name="20% - Accent5 178" xfId="16297"/>
    <cellStyle name="20% - Accent5 179" xfId="16298"/>
    <cellStyle name="20% - Accent5 18" xfId="16299"/>
    <cellStyle name="20% - Accent5 18 2" xfId="16300"/>
    <cellStyle name="20% - Accent5 18 2 2" xfId="16301"/>
    <cellStyle name="20% - Accent5 18 2 3" xfId="16302"/>
    <cellStyle name="20% - Accent5 18 2 4" xfId="16303"/>
    <cellStyle name="20% - Accent5 18 2 5" xfId="16304"/>
    <cellStyle name="20% - Accent5 18 3" xfId="16305"/>
    <cellStyle name="20% - Accent5 18 3 2" xfId="16306"/>
    <cellStyle name="20% - Accent5 18 3 2 2" xfId="16307"/>
    <cellStyle name="20% - Accent5 18 3 3" xfId="16308"/>
    <cellStyle name="20% - Accent5 18 4" xfId="16309"/>
    <cellStyle name="20% - Accent5 18 4 2" xfId="16310"/>
    <cellStyle name="20% - Accent5 18 4 2 2" xfId="16311"/>
    <cellStyle name="20% - Accent5 18 4 3" xfId="16312"/>
    <cellStyle name="20% - Accent5 18 5" xfId="16313"/>
    <cellStyle name="20% - Accent5 18 5 2" xfId="16314"/>
    <cellStyle name="20% - Accent5 18 5 2 2" xfId="16315"/>
    <cellStyle name="20% - Accent5 18 5 3" xfId="16316"/>
    <cellStyle name="20% - Accent5 18 6" xfId="16317"/>
    <cellStyle name="20% - Accent5 18 6 2" xfId="16318"/>
    <cellStyle name="20% - Accent5 18 6 2 2" xfId="16319"/>
    <cellStyle name="20% - Accent5 18 6 3" xfId="16320"/>
    <cellStyle name="20% - Accent5 18 7" xfId="16321"/>
    <cellStyle name="20% - Accent5 180" xfId="16322"/>
    <cellStyle name="20% - Accent5 181" xfId="16323"/>
    <cellStyle name="20% - Accent5 182" xfId="16324"/>
    <cellStyle name="20% - Accent5 183" xfId="16325"/>
    <cellStyle name="20% - Accent5 184" xfId="16326"/>
    <cellStyle name="20% - Accent5 185" xfId="16327"/>
    <cellStyle name="20% - Accent5 186" xfId="16328"/>
    <cellStyle name="20% - Accent5 187" xfId="16329"/>
    <cellStyle name="20% - Accent5 188" xfId="16330"/>
    <cellStyle name="20% - Accent5 189" xfId="16331"/>
    <cellStyle name="20% - Accent5 19" xfId="16332"/>
    <cellStyle name="20% - Accent5 19 2" xfId="16333"/>
    <cellStyle name="20% - Accent5 19 2 2" xfId="16334"/>
    <cellStyle name="20% - Accent5 19 2 3" xfId="16335"/>
    <cellStyle name="20% - Accent5 19 2 4" xfId="16336"/>
    <cellStyle name="20% - Accent5 19 2 5" xfId="16337"/>
    <cellStyle name="20% - Accent5 19 3" xfId="16338"/>
    <cellStyle name="20% - Accent5 19 3 2" xfId="16339"/>
    <cellStyle name="20% - Accent5 19 3 2 2" xfId="16340"/>
    <cellStyle name="20% - Accent5 19 3 3" xfId="16341"/>
    <cellStyle name="20% - Accent5 19 4" xfId="16342"/>
    <cellStyle name="20% - Accent5 19 4 2" xfId="16343"/>
    <cellStyle name="20% - Accent5 19 4 2 2" xfId="16344"/>
    <cellStyle name="20% - Accent5 19 4 3" xfId="16345"/>
    <cellStyle name="20% - Accent5 19 5" xfId="16346"/>
    <cellStyle name="20% - Accent5 19 5 2" xfId="16347"/>
    <cellStyle name="20% - Accent5 19 5 2 2" xfId="16348"/>
    <cellStyle name="20% - Accent5 19 5 3" xfId="16349"/>
    <cellStyle name="20% - Accent5 19 6" xfId="16350"/>
    <cellStyle name="20% - Accent5 19 6 2" xfId="16351"/>
    <cellStyle name="20% - Accent5 19 6 2 2" xfId="16352"/>
    <cellStyle name="20% - Accent5 19 6 3" xfId="16353"/>
    <cellStyle name="20% - Accent5 19 7" xfId="16354"/>
    <cellStyle name="20% - Accent5 190" xfId="16355"/>
    <cellStyle name="20% - Accent5 191" xfId="16356"/>
    <cellStyle name="20% - Accent5 192" xfId="16357"/>
    <cellStyle name="20% - Accent5 193" xfId="16358"/>
    <cellStyle name="20% - Accent5 194" xfId="16359"/>
    <cellStyle name="20% - Accent5 195" xfId="16360"/>
    <cellStyle name="20% - Accent5 196" xfId="16361"/>
    <cellStyle name="20% - Accent5 197" xfId="16362"/>
    <cellStyle name="20% - Accent5 198" xfId="16363"/>
    <cellStyle name="20% - Accent5 199" xfId="16364"/>
    <cellStyle name="20% - Accent5 2" xfId="16365"/>
    <cellStyle name="20% - Accent5 2 10" xfId="16366"/>
    <cellStyle name="20% - Accent5 2 10 2" xfId="16367"/>
    <cellStyle name="20% - Accent5 2 10 2 2" xfId="16368"/>
    <cellStyle name="20% - Accent5 2 10 3" xfId="16369"/>
    <cellStyle name="20% - Accent5 2 11" xfId="16370"/>
    <cellStyle name="20% - Accent5 2 11 2" xfId="16371"/>
    <cellStyle name="20% - Accent5 2 11 2 2" xfId="16372"/>
    <cellStyle name="20% - Accent5 2 11 3" xfId="16373"/>
    <cellStyle name="20% - Accent5 2 12" xfId="16374"/>
    <cellStyle name="20% - Accent5 2 12 2" xfId="16375"/>
    <cellStyle name="20% - Accent5 2 12 2 2" xfId="16376"/>
    <cellStyle name="20% - Accent5 2 12 3" xfId="16377"/>
    <cellStyle name="20% - Accent5 2 13" xfId="16378"/>
    <cellStyle name="20% - Accent5 2 13 2" xfId="16379"/>
    <cellStyle name="20% - Accent5 2 13 2 2" xfId="16380"/>
    <cellStyle name="20% - Accent5 2 13 3" xfId="16381"/>
    <cellStyle name="20% - Accent5 2 14" xfId="16382"/>
    <cellStyle name="20% - Accent5 2 14 2" xfId="16383"/>
    <cellStyle name="20% - Accent5 2 14 2 2" xfId="16384"/>
    <cellStyle name="20% - Accent5 2 14 3" xfId="16385"/>
    <cellStyle name="20% - Accent5 2 15" xfId="16386"/>
    <cellStyle name="20% - Accent5 2 15 2" xfId="16387"/>
    <cellStyle name="20% - Accent5 2 15 2 2" xfId="16388"/>
    <cellStyle name="20% - Accent5 2 15 3" xfId="16389"/>
    <cellStyle name="20% - Accent5 2 16" xfId="16390"/>
    <cellStyle name="20% - Accent5 2 17" xfId="16391"/>
    <cellStyle name="20% - Accent5 2 17 2" xfId="16392"/>
    <cellStyle name="20% - Accent5 2 17 2 2" xfId="16393"/>
    <cellStyle name="20% - Accent5 2 17 3" xfId="16394"/>
    <cellStyle name="20% - Accent5 2 18" xfId="16395"/>
    <cellStyle name="20% - Accent5 2 18 2" xfId="16396"/>
    <cellStyle name="20% - Accent5 2 18 2 2" xfId="16397"/>
    <cellStyle name="20% - Accent5 2 18 3" xfId="16398"/>
    <cellStyle name="20% - Accent5 2 19" xfId="16399"/>
    <cellStyle name="20% - Accent5 2 19 2" xfId="16400"/>
    <cellStyle name="20% - Accent5 2 19 2 2" xfId="16401"/>
    <cellStyle name="20% - Accent5 2 19 3" xfId="16402"/>
    <cellStyle name="20% - Accent5 2 2" xfId="16403"/>
    <cellStyle name="20% - Accent5 2 2 10" xfId="16404"/>
    <cellStyle name="20% - Accent5 2 2 11" xfId="16405"/>
    <cellStyle name="20% - Accent5 2 2 12" xfId="16406"/>
    <cellStyle name="20% - Accent5 2 2 2" xfId="16407"/>
    <cellStyle name="20% - Accent5 2 2 2 10" xfId="16408"/>
    <cellStyle name="20% - Accent5 2 2 2 2" xfId="16409"/>
    <cellStyle name="20% - Accent5 2 2 2 2 2" xfId="16410"/>
    <cellStyle name="20% - Accent5 2 2 2 2 2 2" xfId="16411"/>
    <cellStyle name="20% - Accent5 2 2 2 2 2 2 2" xfId="16412"/>
    <cellStyle name="20% - Accent5 2 2 2 2 2 2 2 2" xfId="16413"/>
    <cellStyle name="20% - Accent5 2 2 2 2 2 2 2 2 2" xfId="16414"/>
    <cellStyle name="20% - Accent5 2 2 2 2 2 2 2 2 2 2" xfId="16415"/>
    <cellStyle name="20% - Accent5 2 2 2 2 2 2 2 2 2 2 2" xfId="16416"/>
    <cellStyle name="20% - Accent5 2 2 2 2 2 2 2 2 2 3" xfId="16417"/>
    <cellStyle name="20% - Accent5 2 2 2 2 2 2 2 2 3" xfId="16418"/>
    <cellStyle name="20% - Accent5 2 2 2 2 2 2 2 2 3 2" xfId="16419"/>
    <cellStyle name="20% - Accent5 2 2 2 2 2 2 2 2 3 2 2" xfId="16420"/>
    <cellStyle name="20% - Accent5 2 2 2 2 2 2 2 2 3 3" xfId="16421"/>
    <cellStyle name="20% - Accent5 2 2 2 2 2 2 2 2 4" xfId="16422"/>
    <cellStyle name="20% - Accent5 2 2 2 2 2 2 2 3" xfId="16423"/>
    <cellStyle name="20% - Accent5 2 2 2 2 2 2 2 4" xfId="16424"/>
    <cellStyle name="20% - Accent5 2 2 2 2 2 2 2 4 2" xfId="16425"/>
    <cellStyle name="20% - Accent5 2 2 2 2 2 2 2 5" xfId="16426"/>
    <cellStyle name="20% - Accent5 2 2 2 2 2 2 2 6" xfId="16427"/>
    <cellStyle name="20% - Accent5 2 2 2 2 2 2 2 7" xfId="16428"/>
    <cellStyle name="20% - Accent5 2 2 2 2 2 2 3" xfId="16429"/>
    <cellStyle name="20% - Accent5 2 2 2 2 2 2 3 2" xfId="16430"/>
    <cellStyle name="20% - Accent5 2 2 2 2 2 2 3 2 2" xfId="16431"/>
    <cellStyle name="20% - Accent5 2 2 2 2 2 2 3 3" xfId="16432"/>
    <cellStyle name="20% - Accent5 2 2 2 2 2 2 4" xfId="16433"/>
    <cellStyle name="20% - Accent5 2 2 2 2 2 2 5" xfId="16434"/>
    <cellStyle name="20% - Accent5 2 2 2 2 2 2 6" xfId="16435"/>
    <cellStyle name="20% - Accent5 2 2 2 2 2 2 7" xfId="16436"/>
    <cellStyle name="20% - Accent5 2 2 2 2 2 3" xfId="16437"/>
    <cellStyle name="20% - Accent5 2 2 2 2 2 4" xfId="16438"/>
    <cellStyle name="20% - Accent5 2 2 2 2 2 4 2" xfId="16439"/>
    <cellStyle name="20% - Accent5 2 2 2 2 2 5" xfId="16440"/>
    <cellStyle name="20% - Accent5 2 2 2 2 2 6" xfId="16441"/>
    <cellStyle name="20% - Accent5 2 2 2 2 2 7" xfId="16442"/>
    <cellStyle name="20% - Accent5 2 2 2 2 3" xfId="16443"/>
    <cellStyle name="20% - Accent5 2 2 2 2 3 2" xfId="16444"/>
    <cellStyle name="20% - Accent5 2 2 2 2 3 2 2" xfId="16445"/>
    <cellStyle name="20% - Accent5 2 2 2 2 3 3" xfId="16446"/>
    <cellStyle name="20% - Accent5 2 2 2 2 4" xfId="16447"/>
    <cellStyle name="20% - Accent5 2 2 2 2 4 2" xfId="16448"/>
    <cellStyle name="20% - Accent5 2 2 2 2 4 2 2" xfId="16449"/>
    <cellStyle name="20% - Accent5 2 2 2 2 4 3" xfId="16450"/>
    <cellStyle name="20% - Accent5 2 2 2 2 5" xfId="16451"/>
    <cellStyle name="20% - Accent5 2 2 2 2 5 2" xfId="16452"/>
    <cellStyle name="20% - Accent5 2 2 2 2 5 2 2" xfId="16453"/>
    <cellStyle name="20% - Accent5 2 2 2 2 5 3" xfId="16454"/>
    <cellStyle name="20% - Accent5 2 2 2 2 6" xfId="16455"/>
    <cellStyle name="20% - Accent5 2 2 2 2 7" xfId="16456"/>
    <cellStyle name="20% - Accent5 2 2 2 2 8" xfId="16457"/>
    <cellStyle name="20% - Accent5 2 2 2 2 9" xfId="16458"/>
    <cellStyle name="20% - Accent5 2 2 2 3" xfId="16459"/>
    <cellStyle name="20% - Accent5 2 2 2 4" xfId="16460"/>
    <cellStyle name="20% - Accent5 2 2 2 5" xfId="16461"/>
    <cellStyle name="20% - Accent5 2 2 2 6" xfId="16462"/>
    <cellStyle name="20% - Accent5 2 2 2 6 2" xfId="16463"/>
    <cellStyle name="20% - Accent5 2 2 2 7" xfId="16464"/>
    <cellStyle name="20% - Accent5 2 2 2 8" xfId="16465"/>
    <cellStyle name="20% - Accent5 2 2 2 9" xfId="16466"/>
    <cellStyle name="20% - Accent5 2 2 3" xfId="16467"/>
    <cellStyle name="20% - Accent5 2 2 3 2" xfId="16468"/>
    <cellStyle name="20% - Accent5 2 2 3 2 2" xfId="16469"/>
    <cellStyle name="20% - Accent5 2 2 3 3" xfId="16470"/>
    <cellStyle name="20% - Accent5 2 2 3 4" xfId="16471"/>
    <cellStyle name="20% - Accent5 2 2 4" xfId="16472"/>
    <cellStyle name="20% - Accent5 2 2 4 2" xfId="16473"/>
    <cellStyle name="20% - Accent5 2 2 4 2 2" xfId="16474"/>
    <cellStyle name="20% - Accent5 2 2 4 3" xfId="16475"/>
    <cellStyle name="20% - Accent5 2 2 5" xfId="16476"/>
    <cellStyle name="20% - Accent5 2 2 5 2" xfId="16477"/>
    <cellStyle name="20% - Accent5 2 2 5 2 2" xfId="16478"/>
    <cellStyle name="20% - Accent5 2 2 5 3" xfId="16479"/>
    <cellStyle name="20% - Accent5 2 2 6" xfId="16480"/>
    <cellStyle name="20% - Accent5 2 2 6 2" xfId="16481"/>
    <cellStyle name="20% - Accent5 2 2 6 2 2" xfId="16482"/>
    <cellStyle name="20% - Accent5 2 2 6 3" xfId="16483"/>
    <cellStyle name="20% - Accent5 2 2 7" xfId="16484"/>
    <cellStyle name="20% - Accent5 2 2 8" xfId="16485"/>
    <cellStyle name="20% - Accent5 2 2 9" xfId="16486"/>
    <cellStyle name="20% - Accent5 2 20" xfId="16487"/>
    <cellStyle name="20% - Accent5 2 21" xfId="16488"/>
    <cellStyle name="20% - Accent5 2 22" xfId="16489"/>
    <cellStyle name="20% - Accent5 2 23" xfId="16490"/>
    <cellStyle name="20% - Accent5 2 24" xfId="16491"/>
    <cellStyle name="20% - Accent5 2 25" xfId="16492"/>
    <cellStyle name="20% - Accent5 2 26" xfId="16493"/>
    <cellStyle name="20% - Accent5 2 27" xfId="16494"/>
    <cellStyle name="20% - Accent5 2 28" xfId="16495"/>
    <cellStyle name="20% - Accent5 2 29" xfId="16496"/>
    <cellStyle name="20% - Accent5 2 3" xfId="16497"/>
    <cellStyle name="20% - Accent5 2 3 2" xfId="16498"/>
    <cellStyle name="20% - Accent5 2 3 3" xfId="16499"/>
    <cellStyle name="20% - Accent5 2 3 3 2" xfId="16500"/>
    <cellStyle name="20% - Accent5 2 3 4" xfId="16501"/>
    <cellStyle name="20% - Accent5 2 30" xfId="16502"/>
    <cellStyle name="20% - Accent5 2 31" xfId="16503"/>
    <cellStyle name="20% - Accent5 2 32" xfId="16504"/>
    <cellStyle name="20% - Accent5 2 4" xfId="16505"/>
    <cellStyle name="20% - Accent5 2 4 2" xfId="16506"/>
    <cellStyle name="20% - Accent5 2 4 3" xfId="16507"/>
    <cellStyle name="20% - Accent5 2 4 3 2" xfId="16508"/>
    <cellStyle name="20% - Accent5 2 4 4" xfId="16509"/>
    <cellStyle name="20% - Accent5 2 5" xfId="16510"/>
    <cellStyle name="20% - Accent5 2 5 2" xfId="16511"/>
    <cellStyle name="20% - Accent5 2 5 3" xfId="16512"/>
    <cellStyle name="20% - Accent5 2 5 3 2" xfId="16513"/>
    <cellStyle name="20% - Accent5 2 5 4" xfId="16514"/>
    <cellStyle name="20% - Accent5 2 6" xfId="16515"/>
    <cellStyle name="20% - Accent5 2 6 2" xfId="16516"/>
    <cellStyle name="20% - Accent5 2 6 2 2" xfId="16517"/>
    <cellStyle name="20% - Accent5 2 6 3" xfId="16518"/>
    <cellStyle name="20% - Accent5 2 7" xfId="16519"/>
    <cellStyle name="20% - Accent5 2 7 2" xfId="16520"/>
    <cellStyle name="20% - Accent5 2 7 2 2" xfId="16521"/>
    <cellStyle name="20% - Accent5 2 7 3" xfId="16522"/>
    <cellStyle name="20% - Accent5 2 8" xfId="16523"/>
    <cellStyle name="20% - Accent5 2 8 2" xfId="16524"/>
    <cellStyle name="20% - Accent5 2 8 2 2" xfId="16525"/>
    <cellStyle name="20% - Accent5 2 8 3" xfId="16526"/>
    <cellStyle name="20% - Accent5 2 9" xfId="16527"/>
    <cellStyle name="20% - Accent5 2 9 2" xfId="16528"/>
    <cellStyle name="20% - Accent5 2 9 2 2" xfId="16529"/>
    <cellStyle name="20% - Accent5 2 9 3" xfId="16530"/>
    <cellStyle name="20% - Accent5 20" xfId="16531"/>
    <cellStyle name="20% - Accent5 20 2" xfId="16532"/>
    <cellStyle name="20% - Accent5 20 2 2" xfId="16533"/>
    <cellStyle name="20% - Accent5 20 2 3" xfId="16534"/>
    <cellStyle name="20% - Accent5 20 2 4" xfId="16535"/>
    <cellStyle name="20% - Accent5 20 2 5" xfId="16536"/>
    <cellStyle name="20% - Accent5 20 3" xfId="16537"/>
    <cellStyle name="20% - Accent5 20 3 2" xfId="16538"/>
    <cellStyle name="20% - Accent5 20 3 2 2" xfId="16539"/>
    <cellStyle name="20% - Accent5 20 3 3" xfId="16540"/>
    <cellStyle name="20% - Accent5 20 4" xfId="16541"/>
    <cellStyle name="20% - Accent5 20 4 2" xfId="16542"/>
    <cellStyle name="20% - Accent5 20 4 2 2" xfId="16543"/>
    <cellStyle name="20% - Accent5 20 4 3" xfId="16544"/>
    <cellStyle name="20% - Accent5 20 5" xfId="16545"/>
    <cellStyle name="20% - Accent5 20 5 2" xfId="16546"/>
    <cellStyle name="20% - Accent5 20 5 2 2" xfId="16547"/>
    <cellStyle name="20% - Accent5 20 5 3" xfId="16548"/>
    <cellStyle name="20% - Accent5 20 6" xfId="16549"/>
    <cellStyle name="20% - Accent5 20 6 2" xfId="16550"/>
    <cellStyle name="20% - Accent5 20 6 2 2" xfId="16551"/>
    <cellStyle name="20% - Accent5 20 6 3" xfId="16552"/>
    <cellStyle name="20% - Accent5 20 7" xfId="16553"/>
    <cellStyle name="20% - Accent5 200" xfId="16554"/>
    <cellStyle name="20% - Accent5 201" xfId="16555"/>
    <cellStyle name="20% - Accent5 202" xfId="16556"/>
    <cellStyle name="20% - Accent5 203" xfId="16557"/>
    <cellStyle name="20% - Accent5 204" xfId="16558"/>
    <cellStyle name="20% - Accent5 205" xfId="16559"/>
    <cellStyle name="20% - Accent5 206" xfId="16560"/>
    <cellStyle name="20% - Accent5 207" xfId="16561"/>
    <cellStyle name="20% - Accent5 208" xfId="16562"/>
    <cellStyle name="20% - Accent5 209" xfId="16563"/>
    <cellStyle name="20% - Accent5 21" xfId="16564"/>
    <cellStyle name="20% - Accent5 21 2" xfId="16565"/>
    <cellStyle name="20% - Accent5 21 2 2" xfId="16566"/>
    <cellStyle name="20% - Accent5 21 2 3" xfId="16567"/>
    <cellStyle name="20% - Accent5 21 2 4" xfId="16568"/>
    <cellStyle name="20% - Accent5 21 2 5" xfId="16569"/>
    <cellStyle name="20% - Accent5 21 3" xfId="16570"/>
    <cellStyle name="20% - Accent5 21 3 2" xfId="16571"/>
    <cellStyle name="20% - Accent5 21 3 2 2" xfId="16572"/>
    <cellStyle name="20% - Accent5 21 3 3" xfId="16573"/>
    <cellStyle name="20% - Accent5 21 4" xfId="16574"/>
    <cellStyle name="20% - Accent5 21 4 2" xfId="16575"/>
    <cellStyle name="20% - Accent5 21 4 2 2" xfId="16576"/>
    <cellStyle name="20% - Accent5 21 4 3" xfId="16577"/>
    <cellStyle name="20% - Accent5 21 5" xfId="16578"/>
    <cellStyle name="20% - Accent5 21 5 2" xfId="16579"/>
    <cellStyle name="20% - Accent5 21 5 2 2" xfId="16580"/>
    <cellStyle name="20% - Accent5 21 5 3" xfId="16581"/>
    <cellStyle name="20% - Accent5 21 6" xfId="16582"/>
    <cellStyle name="20% - Accent5 21 6 2" xfId="16583"/>
    <cellStyle name="20% - Accent5 21 6 2 2" xfId="16584"/>
    <cellStyle name="20% - Accent5 21 6 3" xfId="16585"/>
    <cellStyle name="20% - Accent5 21 7" xfId="16586"/>
    <cellStyle name="20% - Accent5 210" xfId="16587"/>
    <cellStyle name="20% - Accent5 211" xfId="16588"/>
    <cellStyle name="20% - Accent5 212" xfId="16589"/>
    <cellStyle name="20% - Accent5 213" xfId="16590"/>
    <cellStyle name="20% - Accent5 214" xfId="16591"/>
    <cellStyle name="20% - Accent5 215" xfId="16592"/>
    <cellStyle name="20% - Accent5 216" xfId="16593"/>
    <cellStyle name="20% - Accent5 217" xfId="16594"/>
    <cellStyle name="20% - Accent5 218" xfId="16595"/>
    <cellStyle name="20% - Accent5 219" xfId="16596"/>
    <cellStyle name="20% - Accent5 22" xfId="16597"/>
    <cellStyle name="20% - Accent5 22 2" xfId="16598"/>
    <cellStyle name="20% - Accent5 22 2 2" xfId="16599"/>
    <cellStyle name="20% - Accent5 22 2 3" xfId="16600"/>
    <cellStyle name="20% - Accent5 22 2 4" xfId="16601"/>
    <cellStyle name="20% - Accent5 22 2 5" xfId="16602"/>
    <cellStyle name="20% - Accent5 22 3" xfId="16603"/>
    <cellStyle name="20% - Accent5 22 3 2" xfId="16604"/>
    <cellStyle name="20% - Accent5 22 3 2 2" xfId="16605"/>
    <cellStyle name="20% - Accent5 22 3 3" xfId="16606"/>
    <cellStyle name="20% - Accent5 22 4" xfId="16607"/>
    <cellStyle name="20% - Accent5 22 4 2" xfId="16608"/>
    <cellStyle name="20% - Accent5 22 4 2 2" xfId="16609"/>
    <cellStyle name="20% - Accent5 22 4 3" xfId="16610"/>
    <cellStyle name="20% - Accent5 22 5" xfId="16611"/>
    <cellStyle name="20% - Accent5 22 5 2" xfId="16612"/>
    <cellStyle name="20% - Accent5 22 5 2 2" xfId="16613"/>
    <cellStyle name="20% - Accent5 22 5 3" xfId="16614"/>
    <cellStyle name="20% - Accent5 22 6" xfId="16615"/>
    <cellStyle name="20% - Accent5 22 6 2" xfId="16616"/>
    <cellStyle name="20% - Accent5 22 6 2 2" xfId="16617"/>
    <cellStyle name="20% - Accent5 22 6 3" xfId="16618"/>
    <cellStyle name="20% - Accent5 22 7" xfId="16619"/>
    <cellStyle name="20% - Accent5 220" xfId="16620"/>
    <cellStyle name="20% - Accent5 221" xfId="16621"/>
    <cellStyle name="20% - Accent5 222" xfId="16622"/>
    <cellStyle name="20% - Accent5 223" xfId="16623"/>
    <cellStyle name="20% - Accent5 224" xfId="16624"/>
    <cellStyle name="20% - Accent5 225" xfId="16625"/>
    <cellStyle name="20% - Accent5 226" xfId="16626"/>
    <cellStyle name="20% - Accent5 227" xfId="16627"/>
    <cellStyle name="20% - Accent5 228" xfId="16628"/>
    <cellStyle name="20% - Accent5 229" xfId="16629"/>
    <cellStyle name="20% - Accent5 23" xfId="16630"/>
    <cellStyle name="20% - Accent5 23 2" xfId="16631"/>
    <cellStyle name="20% - Accent5 23 2 2" xfId="16632"/>
    <cellStyle name="20% - Accent5 23 2 3" xfId="16633"/>
    <cellStyle name="20% - Accent5 23 2 4" xfId="16634"/>
    <cellStyle name="20% - Accent5 23 2 5" xfId="16635"/>
    <cellStyle name="20% - Accent5 23 3" xfId="16636"/>
    <cellStyle name="20% - Accent5 23 3 2" xfId="16637"/>
    <cellStyle name="20% - Accent5 23 3 2 2" xfId="16638"/>
    <cellStyle name="20% - Accent5 23 3 3" xfId="16639"/>
    <cellStyle name="20% - Accent5 23 4" xfId="16640"/>
    <cellStyle name="20% - Accent5 23 4 2" xfId="16641"/>
    <cellStyle name="20% - Accent5 23 4 2 2" xfId="16642"/>
    <cellStyle name="20% - Accent5 23 4 3" xfId="16643"/>
    <cellStyle name="20% - Accent5 23 5" xfId="16644"/>
    <cellStyle name="20% - Accent5 23 5 2" xfId="16645"/>
    <cellStyle name="20% - Accent5 23 5 2 2" xfId="16646"/>
    <cellStyle name="20% - Accent5 23 5 3" xfId="16647"/>
    <cellStyle name="20% - Accent5 23 6" xfId="16648"/>
    <cellStyle name="20% - Accent5 23 6 2" xfId="16649"/>
    <cellStyle name="20% - Accent5 23 6 2 2" xfId="16650"/>
    <cellStyle name="20% - Accent5 23 6 3" xfId="16651"/>
    <cellStyle name="20% - Accent5 23 7" xfId="16652"/>
    <cellStyle name="20% - Accent5 230" xfId="16653"/>
    <cellStyle name="20% - Accent5 231" xfId="16654"/>
    <cellStyle name="20% - Accent5 232" xfId="16655"/>
    <cellStyle name="20% - Accent5 233" xfId="16656"/>
    <cellStyle name="20% - Accent5 234" xfId="16657"/>
    <cellStyle name="20% - Accent5 235" xfId="16658"/>
    <cellStyle name="20% - Accent5 236" xfId="16659"/>
    <cellStyle name="20% - Accent5 237" xfId="16660"/>
    <cellStyle name="20% - Accent5 24" xfId="16661"/>
    <cellStyle name="20% - Accent5 24 2" xfId="16662"/>
    <cellStyle name="20% - Accent5 24 2 2" xfId="16663"/>
    <cellStyle name="20% - Accent5 24 2 3" xfId="16664"/>
    <cellStyle name="20% - Accent5 24 2 4" xfId="16665"/>
    <cellStyle name="20% - Accent5 24 2 5" xfId="16666"/>
    <cellStyle name="20% - Accent5 24 3" xfId="16667"/>
    <cellStyle name="20% - Accent5 24 3 2" xfId="16668"/>
    <cellStyle name="20% - Accent5 24 3 2 2" xfId="16669"/>
    <cellStyle name="20% - Accent5 24 3 3" xfId="16670"/>
    <cellStyle name="20% - Accent5 24 4" xfId="16671"/>
    <cellStyle name="20% - Accent5 24 4 2" xfId="16672"/>
    <cellStyle name="20% - Accent5 24 4 2 2" xfId="16673"/>
    <cellStyle name="20% - Accent5 24 4 3" xfId="16674"/>
    <cellStyle name="20% - Accent5 24 5" xfId="16675"/>
    <cellStyle name="20% - Accent5 24 5 2" xfId="16676"/>
    <cellStyle name="20% - Accent5 24 5 2 2" xfId="16677"/>
    <cellStyle name="20% - Accent5 24 5 3" xfId="16678"/>
    <cellStyle name="20% - Accent5 24 6" xfId="16679"/>
    <cellStyle name="20% - Accent5 24 6 2" xfId="16680"/>
    <cellStyle name="20% - Accent5 24 6 2 2" xfId="16681"/>
    <cellStyle name="20% - Accent5 24 6 3" xfId="16682"/>
    <cellStyle name="20% - Accent5 24 7" xfId="16683"/>
    <cellStyle name="20% - Accent5 25" xfId="16684"/>
    <cellStyle name="20% - Accent5 25 2" xfId="16685"/>
    <cellStyle name="20% - Accent5 25 2 2" xfId="16686"/>
    <cellStyle name="20% - Accent5 25 2 3" xfId="16687"/>
    <cellStyle name="20% - Accent5 25 2 4" xfId="16688"/>
    <cellStyle name="20% - Accent5 25 2 5" xfId="16689"/>
    <cellStyle name="20% - Accent5 25 3" xfId="16690"/>
    <cellStyle name="20% - Accent5 25 3 2" xfId="16691"/>
    <cellStyle name="20% - Accent5 25 3 2 2" xfId="16692"/>
    <cellStyle name="20% - Accent5 25 3 3" xfId="16693"/>
    <cellStyle name="20% - Accent5 25 4" xfId="16694"/>
    <cellStyle name="20% - Accent5 25 4 2" xfId="16695"/>
    <cellStyle name="20% - Accent5 25 4 2 2" xfId="16696"/>
    <cellStyle name="20% - Accent5 25 4 3" xfId="16697"/>
    <cellStyle name="20% - Accent5 25 5" xfId="16698"/>
    <cellStyle name="20% - Accent5 25 5 2" xfId="16699"/>
    <cellStyle name="20% - Accent5 25 5 2 2" xfId="16700"/>
    <cellStyle name="20% - Accent5 25 5 3" xfId="16701"/>
    <cellStyle name="20% - Accent5 25 6" xfId="16702"/>
    <cellStyle name="20% - Accent5 25 6 2" xfId="16703"/>
    <cellStyle name="20% - Accent5 25 6 2 2" xfId="16704"/>
    <cellStyle name="20% - Accent5 25 6 3" xfId="16705"/>
    <cellStyle name="20% - Accent5 25 7" xfId="16706"/>
    <cellStyle name="20% - Accent5 26" xfId="16707"/>
    <cellStyle name="20% - Accent5 26 2" xfId="16708"/>
    <cellStyle name="20% - Accent5 26 2 2" xfId="16709"/>
    <cellStyle name="20% - Accent5 26 2 3" xfId="16710"/>
    <cellStyle name="20% - Accent5 26 2 4" xfId="16711"/>
    <cellStyle name="20% - Accent5 26 2 5" xfId="16712"/>
    <cellStyle name="20% - Accent5 26 3" xfId="16713"/>
    <cellStyle name="20% - Accent5 26 3 2" xfId="16714"/>
    <cellStyle name="20% - Accent5 26 3 2 2" xfId="16715"/>
    <cellStyle name="20% - Accent5 26 3 3" xfId="16716"/>
    <cellStyle name="20% - Accent5 26 4" xfId="16717"/>
    <cellStyle name="20% - Accent5 26 4 2" xfId="16718"/>
    <cellStyle name="20% - Accent5 26 4 2 2" xfId="16719"/>
    <cellStyle name="20% - Accent5 26 4 3" xfId="16720"/>
    <cellStyle name="20% - Accent5 26 5" xfId="16721"/>
    <cellStyle name="20% - Accent5 26 5 2" xfId="16722"/>
    <cellStyle name="20% - Accent5 26 5 2 2" xfId="16723"/>
    <cellStyle name="20% - Accent5 26 5 3" xfId="16724"/>
    <cellStyle name="20% - Accent5 26 6" xfId="16725"/>
    <cellStyle name="20% - Accent5 26 6 2" xfId="16726"/>
    <cellStyle name="20% - Accent5 26 6 2 2" xfId="16727"/>
    <cellStyle name="20% - Accent5 26 6 3" xfId="16728"/>
    <cellStyle name="20% - Accent5 26 7" xfId="16729"/>
    <cellStyle name="20% - Accent5 27" xfId="16730"/>
    <cellStyle name="20% - Accent5 27 2" xfId="16731"/>
    <cellStyle name="20% - Accent5 27 2 2" xfId="16732"/>
    <cellStyle name="20% - Accent5 27 2 3" xfId="16733"/>
    <cellStyle name="20% - Accent5 27 2 4" xfId="16734"/>
    <cellStyle name="20% - Accent5 27 2 5" xfId="16735"/>
    <cellStyle name="20% - Accent5 27 3" xfId="16736"/>
    <cellStyle name="20% - Accent5 27 3 2" xfId="16737"/>
    <cellStyle name="20% - Accent5 27 3 2 2" xfId="16738"/>
    <cellStyle name="20% - Accent5 27 3 3" xfId="16739"/>
    <cellStyle name="20% - Accent5 27 4" xfId="16740"/>
    <cellStyle name="20% - Accent5 27 4 2" xfId="16741"/>
    <cellStyle name="20% - Accent5 27 4 2 2" xfId="16742"/>
    <cellStyle name="20% - Accent5 27 4 3" xfId="16743"/>
    <cellStyle name="20% - Accent5 27 5" xfId="16744"/>
    <cellStyle name="20% - Accent5 27 5 2" xfId="16745"/>
    <cellStyle name="20% - Accent5 27 5 2 2" xfId="16746"/>
    <cellStyle name="20% - Accent5 27 5 3" xfId="16747"/>
    <cellStyle name="20% - Accent5 27 6" xfId="16748"/>
    <cellStyle name="20% - Accent5 27 6 2" xfId="16749"/>
    <cellStyle name="20% - Accent5 27 6 2 2" xfId="16750"/>
    <cellStyle name="20% - Accent5 27 6 3" xfId="16751"/>
    <cellStyle name="20% - Accent5 27 7" xfId="16752"/>
    <cellStyle name="20% - Accent5 28" xfId="16753"/>
    <cellStyle name="20% - Accent5 28 2" xfId="16754"/>
    <cellStyle name="20% - Accent5 28 2 2" xfId="16755"/>
    <cellStyle name="20% - Accent5 28 2 3" xfId="16756"/>
    <cellStyle name="20% - Accent5 28 2 4" xfId="16757"/>
    <cellStyle name="20% - Accent5 28 2 5" xfId="16758"/>
    <cellStyle name="20% - Accent5 28 3" xfId="16759"/>
    <cellStyle name="20% - Accent5 28 3 2" xfId="16760"/>
    <cellStyle name="20% - Accent5 28 3 2 2" xfId="16761"/>
    <cellStyle name="20% - Accent5 28 3 3" xfId="16762"/>
    <cellStyle name="20% - Accent5 28 4" xfId="16763"/>
    <cellStyle name="20% - Accent5 28 4 2" xfId="16764"/>
    <cellStyle name="20% - Accent5 28 4 2 2" xfId="16765"/>
    <cellStyle name="20% - Accent5 28 4 3" xfId="16766"/>
    <cellStyle name="20% - Accent5 28 5" xfId="16767"/>
    <cellStyle name="20% - Accent5 28 5 2" xfId="16768"/>
    <cellStyle name="20% - Accent5 28 5 2 2" xfId="16769"/>
    <cellStyle name="20% - Accent5 28 5 3" xfId="16770"/>
    <cellStyle name="20% - Accent5 28 6" xfId="16771"/>
    <cellStyle name="20% - Accent5 28 6 2" xfId="16772"/>
    <cellStyle name="20% - Accent5 28 6 2 2" xfId="16773"/>
    <cellStyle name="20% - Accent5 28 6 3" xfId="16774"/>
    <cellStyle name="20% - Accent5 28 7" xfId="16775"/>
    <cellStyle name="20% - Accent5 29" xfId="16776"/>
    <cellStyle name="20% - Accent5 29 2" xfId="16777"/>
    <cellStyle name="20% - Accent5 29 2 2" xfId="16778"/>
    <cellStyle name="20% - Accent5 29 2 3" xfId="16779"/>
    <cellStyle name="20% - Accent5 29 2 4" xfId="16780"/>
    <cellStyle name="20% - Accent5 29 2 5" xfId="16781"/>
    <cellStyle name="20% - Accent5 29 3" xfId="16782"/>
    <cellStyle name="20% - Accent5 29 3 2" xfId="16783"/>
    <cellStyle name="20% - Accent5 29 3 2 2" xfId="16784"/>
    <cellStyle name="20% - Accent5 29 3 3" xfId="16785"/>
    <cellStyle name="20% - Accent5 29 4" xfId="16786"/>
    <cellStyle name="20% - Accent5 29 4 2" xfId="16787"/>
    <cellStyle name="20% - Accent5 29 4 2 2" xfId="16788"/>
    <cellStyle name="20% - Accent5 29 4 3" xfId="16789"/>
    <cellStyle name="20% - Accent5 29 5" xfId="16790"/>
    <cellStyle name="20% - Accent5 29 5 2" xfId="16791"/>
    <cellStyle name="20% - Accent5 29 5 2 2" xfId="16792"/>
    <cellStyle name="20% - Accent5 29 5 3" xfId="16793"/>
    <cellStyle name="20% - Accent5 29 6" xfId="16794"/>
    <cellStyle name="20% - Accent5 29 6 2" xfId="16795"/>
    <cellStyle name="20% - Accent5 29 6 2 2" xfId="16796"/>
    <cellStyle name="20% - Accent5 29 6 3" xfId="16797"/>
    <cellStyle name="20% - Accent5 29 7" xfId="16798"/>
    <cellStyle name="20% - Accent5 3" xfId="16799"/>
    <cellStyle name="20% - Accent5 3 10" xfId="16800"/>
    <cellStyle name="20% - Accent5 3 10 2" xfId="16801"/>
    <cellStyle name="20% - Accent5 3 10 2 2" xfId="16802"/>
    <cellStyle name="20% - Accent5 3 10 3" xfId="16803"/>
    <cellStyle name="20% - Accent5 3 11" xfId="16804"/>
    <cellStyle name="20% - Accent5 3 11 2" xfId="16805"/>
    <cellStyle name="20% - Accent5 3 11 2 2" xfId="16806"/>
    <cellStyle name="20% - Accent5 3 11 3" xfId="16807"/>
    <cellStyle name="20% - Accent5 3 12" xfId="16808"/>
    <cellStyle name="20% - Accent5 3 12 2" xfId="16809"/>
    <cellStyle name="20% - Accent5 3 12 2 2" xfId="16810"/>
    <cellStyle name="20% - Accent5 3 12 3" xfId="16811"/>
    <cellStyle name="20% - Accent5 3 13" xfId="16812"/>
    <cellStyle name="20% - Accent5 3 13 2" xfId="16813"/>
    <cellStyle name="20% - Accent5 3 13 2 2" xfId="16814"/>
    <cellStyle name="20% - Accent5 3 13 3" xfId="16815"/>
    <cellStyle name="20% - Accent5 3 14" xfId="16816"/>
    <cellStyle name="20% - Accent5 3 14 2" xfId="16817"/>
    <cellStyle name="20% - Accent5 3 14 2 2" xfId="16818"/>
    <cellStyle name="20% - Accent5 3 14 3" xfId="16819"/>
    <cellStyle name="20% - Accent5 3 15" xfId="16820"/>
    <cellStyle name="20% - Accent5 3 15 2" xfId="16821"/>
    <cellStyle name="20% - Accent5 3 15 2 2" xfId="16822"/>
    <cellStyle name="20% - Accent5 3 15 3" xfId="16823"/>
    <cellStyle name="20% - Accent5 3 16" xfId="16824"/>
    <cellStyle name="20% - Accent5 3 16 2" xfId="16825"/>
    <cellStyle name="20% - Accent5 3 16 2 2" xfId="16826"/>
    <cellStyle name="20% - Accent5 3 16 3" xfId="16827"/>
    <cellStyle name="20% - Accent5 3 17" xfId="16828"/>
    <cellStyle name="20% - Accent5 3 17 2" xfId="16829"/>
    <cellStyle name="20% - Accent5 3 17 2 2" xfId="16830"/>
    <cellStyle name="20% - Accent5 3 17 3" xfId="16831"/>
    <cellStyle name="20% - Accent5 3 18" xfId="16832"/>
    <cellStyle name="20% - Accent5 3 18 2" xfId="16833"/>
    <cellStyle name="20% - Accent5 3 18 2 2" xfId="16834"/>
    <cellStyle name="20% - Accent5 3 18 3" xfId="16835"/>
    <cellStyle name="20% - Accent5 3 19" xfId="16836"/>
    <cellStyle name="20% - Accent5 3 2" xfId="16837"/>
    <cellStyle name="20% - Accent5 3 2 2" xfId="16838"/>
    <cellStyle name="20% - Accent5 3 2 2 2" xfId="16839"/>
    <cellStyle name="20% - Accent5 3 2 2 3" xfId="16840"/>
    <cellStyle name="20% - Accent5 3 2 2 4" xfId="16841"/>
    <cellStyle name="20% - Accent5 3 2 3" xfId="16842"/>
    <cellStyle name="20% - Accent5 3 2 4" xfId="16843"/>
    <cellStyle name="20% - Accent5 3 2 5" xfId="16844"/>
    <cellStyle name="20% - Accent5 3 20" xfId="16845"/>
    <cellStyle name="20% - Accent5 3 21" xfId="16846"/>
    <cellStyle name="20% - Accent5 3 22" xfId="16847"/>
    <cellStyle name="20% - Accent5 3 23" xfId="16848"/>
    <cellStyle name="20% - Accent5 3 24" xfId="16849"/>
    <cellStyle name="20% - Accent5 3 25" xfId="16850"/>
    <cellStyle name="20% - Accent5 3 26" xfId="16851"/>
    <cellStyle name="20% - Accent5 3 27" xfId="16852"/>
    <cellStyle name="20% - Accent5 3 28" xfId="16853"/>
    <cellStyle name="20% - Accent5 3 29" xfId="16854"/>
    <cellStyle name="20% - Accent5 3 3" xfId="16855"/>
    <cellStyle name="20% - Accent5 3 3 2" xfId="16856"/>
    <cellStyle name="20% - Accent5 3 3 2 2" xfId="16857"/>
    <cellStyle name="20% - Accent5 3 3 2 3" xfId="16858"/>
    <cellStyle name="20% - Accent5 3 3 2 4" xfId="16859"/>
    <cellStyle name="20% - Accent5 3 3 3" xfId="16860"/>
    <cellStyle name="20% - Accent5 3 3 4" xfId="16861"/>
    <cellStyle name="20% - Accent5 3 4" xfId="16862"/>
    <cellStyle name="20% - Accent5 3 4 2" xfId="16863"/>
    <cellStyle name="20% - Accent5 3 4 2 2" xfId="16864"/>
    <cellStyle name="20% - Accent5 3 4 2 3" xfId="16865"/>
    <cellStyle name="20% - Accent5 3 4 2 4" xfId="16866"/>
    <cellStyle name="20% - Accent5 3 4 3" xfId="16867"/>
    <cellStyle name="20% - Accent5 3 5" xfId="16868"/>
    <cellStyle name="20% - Accent5 3 5 2" xfId="16869"/>
    <cellStyle name="20% - Accent5 3 5 2 2" xfId="16870"/>
    <cellStyle name="20% - Accent5 3 5 3" xfId="16871"/>
    <cellStyle name="20% - Accent5 3 6" xfId="16872"/>
    <cellStyle name="20% - Accent5 3 6 2" xfId="16873"/>
    <cellStyle name="20% - Accent5 3 6 2 2" xfId="16874"/>
    <cellStyle name="20% - Accent5 3 6 3" xfId="16875"/>
    <cellStyle name="20% - Accent5 3 7" xfId="16876"/>
    <cellStyle name="20% - Accent5 3 7 2" xfId="16877"/>
    <cellStyle name="20% - Accent5 3 7 2 2" xfId="16878"/>
    <cellStyle name="20% - Accent5 3 7 3" xfId="16879"/>
    <cellStyle name="20% - Accent5 3 8" xfId="16880"/>
    <cellStyle name="20% - Accent5 3 8 2" xfId="16881"/>
    <cellStyle name="20% - Accent5 3 8 2 2" xfId="16882"/>
    <cellStyle name="20% - Accent5 3 8 3" xfId="16883"/>
    <cellStyle name="20% - Accent5 3 9" xfId="16884"/>
    <cellStyle name="20% - Accent5 3 9 2" xfId="16885"/>
    <cellStyle name="20% - Accent5 3 9 2 2" xfId="16886"/>
    <cellStyle name="20% - Accent5 3 9 3" xfId="16887"/>
    <cellStyle name="20% - Accent5 30" xfId="16888"/>
    <cellStyle name="20% - Accent5 30 2" xfId="16889"/>
    <cellStyle name="20% - Accent5 30 2 2" xfId="16890"/>
    <cellStyle name="20% - Accent5 30 2 2 2" xfId="16891"/>
    <cellStyle name="20% - Accent5 30 2 3" xfId="16892"/>
    <cellStyle name="20% - Accent5 30 2 4" xfId="16893"/>
    <cellStyle name="20% - Accent5 30 2 5" xfId="16894"/>
    <cellStyle name="20% - Accent5 30 3" xfId="16895"/>
    <cellStyle name="20% - Accent5 30 3 2" xfId="16896"/>
    <cellStyle name="20% - Accent5 30 3 2 2" xfId="16897"/>
    <cellStyle name="20% - Accent5 30 3 3" xfId="16898"/>
    <cellStyle name="20% - Accent5 30 4" xfId="16899"/>
    <cellStyle name="20% - Accent5 30 4 2" xfId="16900"/>
    <cellStyle name="20% - Accent5 30 4 2 2" xfId="16901"/>
    <cellStyle name="20% - Accent5 30 4 3" xfId="16902"/>
    <cellStyle name="20% - Accent5 30 5" xfId="16903"/>
    <cellStyle name="20% - Accent5 30 5 2" xfId="16904"/>
    <cellStyle name="20% - Accent5 30 5 2 2" xfId="16905"/>
    <cellStyle name="20% - Accent5 30 5 3" xfId="16906"/>
    <cellStyle name="20% - Accent5 30 6" xfId="16907"/>
    <cellStyle name="20% - Accent5 30 7" xfId="16908"/>
    <cellStyle name="20% - Accent5 31" xfId="16909"/>
    <cellStyle name="20% - Accent5 31 2" xfId="16910"/>
    <cellStyle name="20% - Accent5 31 2 2" xfId="16911"/>
    <cellStyle name="20% - Accent5 31 2 3" xfId="16912"/>
    <cellStyle name="20% - Accent5 31 2 4" xfId="16913"/>
    <cellStyle name="20% - Accent5 31 2 5" xfId="16914"/>
    <cellStyle name="20% - Accent5 31 3" xfId="16915"/>
    <cellStyle name="20% - Accent5 31 4" xfId="16916"/>
    <cellStyle name="20% - Accent5 31 5" xfId="16917"/>
    <cellStyle name="20% - Accent5 31 6" xfId="16918"/>
    <cellStyle name="20% - Accent5 31 7" xfId="16919"/>
    <cellStyle name="20% - Accent5 32" xfId="16920"/>
    <cellStyle name="20% - Accent5 32 2" xfId="16921"/>
    <cellStyle name="20% - Accent5 32 2 2" xfId="16922"/>
    <cellStyle name="20% - Accent5 32 2 3" xfId="16923"/>
    <cellStyle name="20% - Accent5 32 2 4" xfId="16924"/>
    <cellStyle name="20% - Accent5 32 2 5" xfId="16925"/>
    <cellStyle name="20% - Accent5 32 3" xfId="16926"/>
    <cellStyle name="20% - Accent5 32 4" xfId="16927"/>
    <cellStyle name="20% - Accent5 32 5" xfId="16928"/>
    <cellStyle name="20% - Accent5 32 6" xfId="16929"/>
    <cellStyle name="20% - Accent5 32 7" xfId="16930"/>
    <cellStyle name="20% - Accent5 33" xfId="16931"/>
    <cellStyle name="20% - Accent5 33 2" xfId="16932"/>
    <cellStyle name="20% - Accent5 33 2 2" xfId="16933"/>
    <cellStyle name="20% - Accent5 33 2 3" xfId="16934"/>
    <cellStyle name="20% - Accent5 33 2 4" xfId="16935"/>
    <cellStyle name="20% - Accent5 33 2 5" xfId="16936"/>
    <cellStyle name="20% - Accent5 33 3" xfId="16937"/>
    <cellStyle name="20% - Accent5 33 4" xfId="16938"/>
    <cellStyle name="20% - Accent5 33 5" xfId="16939"/>
    <cellStyle name="20% - Accent5 33 6" xfId="16940"/>
    <cellStyle name="20% - Accent5 33 7" xfId="16941"/>
    <cellStyle name="20% - Accent5 34" xfId="16942"/>
    <cellStyle name="20% - Accent5 34 2" xfId="16943"/>
    <cellStyle name="20% - Accent5 34 2 2" xfId="16944"/>
    <cellStyle name="20% - Accent5 34 2 3" xfId="16945"/>
    <cellStyle name="20% - Accent5 34 2 4" xfId="16946"/>
    <cellStyle name="20% - Accent5 34 2 5" xfId="16947"/>
    <cellStyle name="20% - Accent5 34 3" xfId="16948"/>
    <cellStyle name="20% - Accent5 34 4" xfId="16949"/>
    <cellStyle name="20% - Accent5 34 5" xfId="16950"/>
    <cellStyle name="20% - Accent5 34 6" xfId="16951"/>
    <cellStyle name="20% - Accent5 34 7" xfId="16952"/>
    <cellStyle name="20% - Accent5 35" xfId="16953"/>
    <cellStyle name="20% - Accent5 35 2" xfId="16954"/>
    <cellStyle name="20% - Accent5 35 2 2" xfId="16955"/>
    <cellStyle name="20% - Accent5 35 2 3" xfId="16956"/>
    <cellStyle name="20% - Accent5 35 2 4" xfId="16957"/>
    <cellStyle name="20% - Accent5 35 2 5" xfId="16958"/>
    <cellStyle name="20% - Accent5 35 3" xfId="16959"/>
    <cellStyle name="20% - Accent5 35 4" xfId="16960"/>
    <cellStyle name="20% - Accent5 35 5" xfId="16961"/>
    <cellStyle name="20% - Accent5 35 6" xfId="16962"/>
    <cellStyle name="20% - Accent5 35 7" xfId="16963"/>
    <cellStyle name="20% - Accent5 35 8" xfId="16964"/>
    <cellStyle name="20% - Accent5 35 9" xfId="16965"/>
    <cellStyle name="20% - Accent5 36" xfId="16966"/>
    <cellStyle name="20% - Accent5 36 2" xfId="16967"/>
    <cellStyle name="20% - Accent5 36 2 2" xfId="16968"/>
    <cellStyle name="20% - Accent5 36 2 3" xfId="16969"/>
    <cellStyle name="20% - Accent5 36 2 4" xfId="16970"/>
    <cellStyle name="20% - Accent5 36 2 5" xfId="16971"/>
    <cellStyle name="20% - Accent5 36 3" xfId="16972"/>
    <cellStyle name="20% - Accent5 36 4" xfId="16973"/>
    <cellStyle name="20% - Accent5 36 5" xfId="16974"/>
    <cellStyle name="20% - Accent5 36 6" xfId="16975"/>
    <cellStyle name="20% - Accent5 36 7" xfId="16976"/>
    <cellStyle name="20% - Accent5 37" xfId="16977"/>
    <cellStyle name="20% - Accent5 37 2" xfId="16978"/>
    <cellStyle name="20% - Accent5 37 2 2" xfId="16979"/>
    <cellStyle name="20% - Accent5 37 2 3" xfId="16980"/>
    <cellStyle name="20% - Accent5 37 2 4" xfId="16981"/>
    <cellStyle name="20% - Accent5 37 2 5" xfId="16982"/>
    <cellStyle name="20% - Accent5 37 3" xfId="16983"/>
    <cellStyle name="20% - Accent5 37 4" xfId="16984"/>
    <cellStyle name="20% - Accent5 37 5" xfId="16985"/>
    <cellStyle name="20% - Accent5 37 6" xfId="16986"/>
    <cellStyle name="20% - Accent5 37 7" xfId="16987"/>
    <cellStyle name="20% - Accent5 38" xfId="16988"/>
    <cellStyle name="20% - Accent5 38 2" xfId="16989"/>
    <cellStyle name="20% - Accent5 38 2 2" xfId="16990"/>
    <cellStyle name="20% - Accent5 38 3" xfId="16991"/>
    <cellStyle name="20% - Accent5 38 4" xfId="16992"/>
    <cellStyle name="20% - Accent5 38 5" xfId="16993"/>
    <cellStyle name="20% - Accent5 38 6" xfId="16994"/>
    <cellStyle name="20% - Accent5 38 7" xfId="16995"/>
    <cellStyle name="20% - Accent5 39" xfId="16996"/>
    <cellStyle name="20% - Accent5 39 2" xfId="16997"/>
    <cellStyle name="20% - Accent5 39 2 2" xfId="16998"/>
    <cellStyle name="20% - Accent5 39 3" xfId="16999"/>
    <cellStyle name="20% - Accent5 39 4" xfId="17000"/>
    <cellStyle name="20% - Accent5 39 5" xfId="17001"/>
    <cellStyle name="20% - Accent5 39 6" xfId="17002"/>
    <cellStyle name="20% - Accent5 39 7" xfId="17003"/>
    <cellStyle name="20% - Accent5 4" xfId="17004"/>
    <cellStyle name="20% - Accent5 4 10" xfId="17005"/>
    <cellStyle name="20% - Accent5 4 10 2" xfId="17006"/>
    <cellStyle name="20% - Accent5 4 10 2 2" xfId="17007"/>
    <cellStyle name="20% - Accent5 4 10 3" xfId="17008"/>
    <cellStyle name="20% - Accent5 4 11" xfId="17009"/>
    <cellStyle name="20% - Accent5 4 11 2" xfId="17010"/>
    <cellStyle name="20% - Accent5 4 11 2 2" xfId="17011"/>
    <cellStyle name="20% - Accent5 4 11 3" xfId="17012"/>
    <cellStyle name="20% - Accent5 4 12" xfId="17013"/>
    <cellStyle name="20% - Accent5 4 12 2" xfId="17014"/>
    <cellStyle name="20% - Accent5 4 12 2 2" xfId="17015"/>
    <cellStyle name="20% - Accent5 4 12 3" xfId="17016"/>
    <cellStyle name="20% - Accent5 4 13" xfId="17017"/>
    <cellStyle name="20% - Accent5 4 13 2" xfId="17018"/>
    <cellStyle name="20% - Accent5 4 13 2 2" xfId="17019"/>
    <cellStyle name="20% - Accent5 4 13 3" xfId="17020"/>
    <cellStyle name="20% - Accent5 4 14" xfId="17021"/>
    <cellStyle name="20% - Accent5 4 14 2" xfId="17022"/>
    <cellStyle name="20% - Accent5 4 14 2 2" xfId="17023"/>
    <cellStyle name="20% - Accent5 4 14 3" xfId="17024"/>
    <cellStyle name="20% - Accent5 4 15" xfId="17025"/>
    <cellStyle name="20% - Accent5 4 15 2" xfId="17026"/>
    <cellStyle name="20% - Accent5 4 15 2 2" xfId="17027"/>
    <cellStyle name="20% - Accent5 4 15 3" xfId="17028"/>
    <cellStyle name="20% - Accent5 4 16" xfId="17029"/>
    <cellStyle name="20% - Accent5 4 16 2" xfId="17030"/>
    <cellStyle name="20% - Accent5 4 16 2 2" xfId="17031"/>
    <cellStyle name="20% - Accent5 4 16 3" xfId="17032"/>
    <cellStyle name="20% - Accent5 4 17" xfId="17033"/>
    <cellStyle name="20% - Accent5 4 17 2" xfId="17034"/>
    <cellStyle name="20% - Accent5 4 17 2 2" xfId="17035"/>
    <cellStyle name="20% - Accent5 4 17 3" xfId="17036"/>
    <cellStyle name="20% - Accent5 4 18" xfId="17037"/>
    <cellStyle name="20% - Accent5 4 18 2" xfId="17038"/>
    <cellStyle name="20% - Accent5 4 18 2 2" xfId="17039"/>
    <cellStyle name="20% - Accent5 4 18 3" xfId="17040"/>
    <cellStyle name="20% - Accent5 4 19" xfId="17041"/>
    <cellStyle name="20% - Accent5 4 19 2" xfId="17042"/>
    <cellStyle name="20% - Accent5 4 19 2 2" xfId="17043"/>
    <cellStyle name="20% - Accent5 4 19 3" xfId="17044"/>
    <cellStyle name="20% - Accent5 4 2" xfId="17045"/>
    <cellStyle name="20% - Accent5 4 2 2" xfId="17046"/>
    <cellStyle name="20% - Accent5 4 2 2 2" xfId="17047"/>
    <cellStyle name="20% - Accent5 4 2 2 2 2" xfId="17048"/>
    <cellStyle name="20% - Accent5 4 2 2 3" xfId="17049"/>
    <cellStyle name="20% - Accent5 4 2 3" xfId="17050"/>
    <cellStyle name="20% - Accent5 4 2 4" xfId="17051"/>
    <cellStyle name="20% - Accent5 4 2 5" xfId="17052"/>
    <cellStyle name="20% - Accent5 4 20" xfId="17053"/>
    <cellStyle name="20% - Accent5 4 21" xfId="17054"/>
    <cellStyle name="20% - Accent5 4 22" xfId="17055"/>
    <cellStyle name="20% - Accent5 4 23" xfId="17056"/>
    <cellStyle name="20% - Accent5 4 24" xfId="17057"/>
    <cellStyle name="20% - Accent5 4 25" xfId="17058"/>
    <cellStyle name="20% - Accent5 4 26" xfId="17059"/>
    <cellStyle name="20% - Accent5 4 27" xfId="17060"/>
    <cellStyle name="20% - Accent5 4 28" xfId="17061"/>
    <cellStyle name="20% - Accent5 4 29" xfId="17062"/>
    <cellStyle name="20% - Accent5 4 3" xfId="17063"/>
    <cellStyle name="20% - Accent5 4 3 2" xfId="17064"/>
    <cellStyle name="20% - Accent5 4 3 2 2" xfId="17065"/>
    <cellStyle name="20% - Accent5 4 3 3" xfId="17066"/>
    <cellStyle name="20% - Accent5 4 3 4" xfId="17067"/>
    <cellStyle name="20% - Accent5 4 30" xfId="17068"/>
    <cellStyle name="20% - Accent5 4 4" xfId="17069"/>
    <cellStyle name="20% - Accent5 4 4 2" xfId="17070"/>
    <cellStyle name="20% - Accent5 4 4 2 2" xfId="17071"/>
    <cellStyle name="20% - Accent5 4 4 3" xfId="17072"/>
    <cellStyle name="20% - Accent5 4 5" xfId="17073"/>
    <cellStyle name="20% - Accent5 4 5 2" xfId="17074"/>
    <cellStyle name="20% - Accent5 4 5 2 2" xfId="17075"/>
    <cellStyle name="20% - Accent5 4 5 3" xfId="17076"/>
    <cellStyle name="20% - Accent5 4 6" xfId="17077"/>
    <cellStyle name="20% - Accent5 4 6 2" xfId="17078"/>
    <cellStyle name="20% - Accent5 4 6 2 2" xfId="17079"/>
    <cellStyle name="20% - Accent5 4 6 3" xfId="17080"/>
    <cellStyle name="20% - Accent5 4 7" xfId="17081"/>
    <cellStyle name="20% - Accent5 4 7 2" xfId="17082"/>
    <cellStyle name="20% - Accent5 4 7 2 2" xfId="17083"/>
    <cellStyle name="20% - Accent5 4 7 3" xfId="17084"/>
    <cellStyle name="20% - Accent5 4 8" xfId="17085"/>
    <cellStyle name="20% - Accent5 4 8 2" xfId="17086"/>
    <cellStyle name="20% - Accent5 4 8 2 2" xfId="17087"/>
    <cellStyle name="20% - Accent5 4 8 3" xfId="17088"/>
    <cellStyle name="20% - Accent5 4 9" xfId="17089"/>
    <cellStyle name="20% - Accent5 4 9 2" xfId="17090"/>
    <cellStyle name="20% - Accent5 4 9 2 2" xfId="17091"/>
    <cellStyle name="20% - Accent5 4 9 3" xfId="17092"/>
    <cellStyle name="20% - Accent5 40" xfId="17093"/>
    <cellStyle name="20% - Accent5 40 2" xfId="17094"/>
    <cellStyle name="20% - Accent5 40 2 2" xfId="17095"/>
    <cellStyle name="20% - Accent5 40 3" xfId="17096"/>
    <cellStyle name="20% - Accent5 40 4" xfId="17097"/>
    <cellStyle name="20% - Accent5 40 5" xfId="17098"/>
    <cellStyle name="20% - Accent5 40 6" xfId="17099"/>
    <cellStyle name="20% - Accent5 40 7" xfId="17100"/>
    <cellStyle name="20% - Accent5 41" xfId="17101"/>
    <cellStyle name="20% - Accent5 41 2" xfId="17102"/>
    <cellStyle name="20% - Accent5 41 2 2" xfId="17103"/>
    <cellStyle name="20% - Accent5 41 3" xfId="17104"/>
    <cellStyle name="20% - Accent5 41 4" xfId="17105"/>
    <cellStyle name="20% - Accent5 41 5" xfId="17106"/>
    <cellStyle name="20% - Accent5 41 6" xfId="17107"/>
    <cellStyle name="20% - Accent5 41 7" xfId="17108"/>
    <cellStyle name="20% - Accent5 42" xfId="17109"/>
    <cellStyle name="20% - Accent5 42 2" xfId="17110"/>
    <cellStyle name="20% - Accent5 42 2 2" xfId="17111"/>
    <cellStyle name="20% - Accent5 42 3" xfId="17112"/>
    <cellStyle name="20% - Accent5 42 4" xfId="17113"/>
    <cellStyle name="20% - Accent5 42 5" xfId="17114"/>
    <cellStyle name="20% - Accent5 42 6" xfId="17115"/>
    <cellStyle name="20% - Accent5 42 7" xfId="17116"/>
    <cellStyle name="20% - Accent5 43" xfId="17117"/>
    <cellStyle name="20% - Accent5 43 2" xfId="17118"/>
    <cellStyle name="20% - Accent5 43 2 2" xfId="17119"/>
    <cellStyle name="20% - Accent5 43 3" xfId="17120"/>
    <cellStyle name="20% - Accent5 43 4" xfId="17121"/>
    <cellStyle name="20% - Accent5 43 5" xfId="17122"/>
    <cellStyle name="20% - Accent5 43 6" xfId="17123"/>
    <cellStyle name="20% - Accent5 43 7" xfId="17124"/>
    <cellStyle name="20% - Accent5 44" xfId="17125"/>
    <cellStyle name="20% - Accent5 44 2" xfId="17126"/>
    <cellStyle name="20% - Accent5 44 2 2" xfId="17127"/>
    <cellStyle name="20% - Accent5 44 3" xfId="17128"/>
    <cellStyle name="20% - Accent5 44 4" xfId="17129"/>
    <cellStyle name="20% - Accent5 44 5" xfId="17130"/>
    <cellStyle name="20% - Accent5 44 6" xfId="17131"/>
    <cellStyle name="20% - Accent5 44 7" xfId="17132"/>
    <cellStyle name="20% - Accent5 45" xfId="17133"/>
    <cellStyle name="20% - Accent5 45 2" xfId="17134"/>
    <cellStyle name="20% - Accent5 45 2 2" xfId="17135"/>
    <cellStyle name="20% - Accent5 45 3" xfId="17136"/>
    <cellStyle name="20% - Accent5 45 4" xfId="17137"/>
    <cellStyle name="20% - Accent5 45 5" xfId="17138"/>
    <cellStyle name="20% - Accent5 45 6" xfId="17139"/>
    <cellStyle name="20% - Accent5 46" xfId="17140"/>
    <cellStyle name="20% - Accent5 46 2" xfId="17141"/>
    <cellStyle name="20% - Accent5 46 2 2" xfId="17142"/>
    <cellStyle name="20% - Accent5 46 3" xfId="17143"/>
    <cellStyle name="20% - Accent5 46 4" xfId="17144"/>
    <cellStyle name="20% - Accent5 46 5" xfId="17145"/>
    <cellStyle name="20% - Accent5 46 6" xfId="17146"/>
    <cellStyle name="20% - Accent5 47" xfId="17147"/>
    <cellStyle name="20% - Accent5 47 2" xfId="17148"/>
    <cellStyle name="20% - Accent5 47 2 2" xfId="17149"/>
    <cellStyle name="20% - Accent5 47 3" xfId="17150"/>
    <cellStyle name="20% - Accent5 47 4" xfId="17151"/>
    <cellStyle name="20% - Accent5 47 5" xfId="17152"/>
    <cellStyle name="20% - Accent5 47 6" xfId="17153"/>
    <cellStyle name="20% - Accent5 48" xfId="17154"/>
    <cellStyle name="20% - Accent5 48 2" xfId="17155"/>
    <cellStyle name="20% - Accent5 48 2 2" xfId="17156"/>
    <cellStyle name="20% - Accent5 48 3" xfId="17157"/>
    <cellStyle name="20% - Accent5 48 4" xfId="17158"/>
    <cellStyle name="20% - Accent5 48 5" xfId="17159"/>
    <cellStyle name="20% - Accent5 48 6" xfId="17160"/>
    <cellStyle name="20% - Accent5 49" xfId="17161"/>
    <cellStyle name="20% - Accent5 49 2" xfId="17162"/>
    <cellStyle name="20% - Accent5 49 2 2" xfId="17163"/>
    <cellStyle name="20% - Accent5 49 3" xfId="17164"/>
    <cellStyle name="20% - Accent5 49 4" xfId="17165"/>
    <cellStyle name="20% - Accent5 49 5" xfId="17166"/>
    <cellStyle name="20% - Accent5 49 6" xfId="17167"/>
    <cellStyle name="20% - Accent5 5" xfId="17168"/>
    <cellStyle name="20% - Accent5 5 10" xfId="17169"/>
    <cellStyle name="20% - Accent5 5 11" xfId="17170"/>
    <cellStyle name="20% - Accent5 5 2" xfId="17171"/>
    <cellStyle name="20% - Accent5 5 2 2" xfId="17172"/>
    <cellStyle name="20% - Accent5 5 2 2 2" xfId="17173"/>
    <cellStyle name="20% - Accent5 5 2 2 2 2" xfId="17174"/>
    <cellStyle name="20% - Accent5 5 2 2 3" xfId="17175"/>
    <cellStyle name="20% - Accent5 5 2 3" xfId="17176"/>
    <cellStyle name="20% - Accent5 5 2 4" xfId="17177"/>
    <cellStyle name="20% - Accent5 5 2 5" xfId="17178"/>
    <cellStyle name="20% - Accent5 5 3" xfId="17179"/>
    <cellStyle name="20% - Accent5 5 3 2" xfId="17180"/>
    <cellStyle name="20% - Accent5 5 3 2 2" xfId="17181"/>
    <cellStyle name="20% - Accent5 5 3 3" xfId="17182"/>
    <cellStyle name="20% - Accent5 5 3 4" xfId="17183"/>
    <cellStyle name="20% - Accent5 5 4" xfId="17184"/>
    <cellStyle name="20% - Accent5 5 4 2" xfId="17185"/>
    <cellStyle name="20% - Accent5 5 4 2 2" xfId="17186"/>
    <cellStyle name="20% - Accent5 5 4 3" xfId="17187"/>
    <cellStyle name="20% - Accent5 5 5" xfId="17188"/>
    <cellStyle name="20% - Accent5 5 5 2" xfId="17189"/>
    <cellStyle name="20% - Accent5 5 5 2 2" xfId="17190"/>
    <cellStyle name="20% - Accent5 5 5 3" xfId="17191"/>
    <cellStyle name="20% - Accent5 5 6" xfId="17192"/>
    <cellStyle name="20% - Accent5 5 6 2" xfId="17193"/>
    <cellStyle name="20% - Accent5 5 6 2 2" xfId="17194"/>
    <cellStyle name="20% - Accent5 5 6 3" xfId="17195"/>
    <cellStyle name="20% - Accent5 5 7" xfId="17196"/>
    <cellStyle name="20% - Accent5 5 7 2" xfId="17197"/>
    <cellStyle name="20% - Accent5 5 7 2 2" xfId="17198"/>
    <cellStyle name="20% - Accent5 5 7 3" xfId="17199"/>
    <cellStyle name="20% - Accent5 5 8" xfId="17200"/>
    <cellStyle name="20% - Accent5 5 8 2" xfId="17201"/>
    <cellStyle name="20% - Accent5 5 8 2 2" xfId="17202"/>
    <cellStyle name="20% - Accent5 5 8 3" xfId="17203"/>
    <cellStyle name="20% - Accent5 5 9" xfId="17204"/>
    <cellStyle name="20% - Accent5 50" xfId="17205"/>
    <cellStyle name="20% - Accent5 50 2" xfId="17206"/>
    <cellStyle name="20% - Accent5 50 2 2" xfId="17207"/>
    <cellStyle name="20% - Accent5 50 3" xfId="17208"/>
    <cellStyle name="20% - Accent5 50 4" xfId="17209"/>
    <cellStyle name="20% - Accent5 50 5" xfId="17210"/>
    <cellStyle name="20% - Accent5 50 6" xfId="17211"/>
    <cellStyle name="20% - Accent5 51" xfId="17212"/>
    <cellStyle name="20% - Accent5 51 2" xfId="17213"/>
    <cellStyle name="20% - Accent5 51 2 2" xfId="17214"/>
    <cellStyle name="20% - Accent5 51 3" xfId="17215"/>
    <cellStyle name="20% - Accent5 51 4" xfId="17216"/>
    <cellStyle name="20% - Accent5 51 5" xfId="17217"/>
    <cellStyle name="20% - Accent5 51 6" xfId="17218"/>
    <cellStyle name="20% - Accent5 52" xfId="17219"/>
    <cellStyle name="20% - Accent5 52 2" xfId="17220"/>
    <cellStyle name="20% - Accent5 52 2 2" xfId="17221"/>
    <cellStyle name="20% - Accent5 52 3" xfId="17222"/>
    <cellStyle name="20% - Accent5 52 4" xfId="17223"/>
    <cellStyle name="20% - Accent5 52 5" xfId="17224"/>
    <cellStyle name="20% - Accent5 52 6" xfId="17225"/>
    <cellStyle name="20% - Accent5 53" xfId="17226"/>
    <cellStyle name="20% - Accent5 53 2" xfId="17227"/>
    <cellStyle name="20% - Accent5 53 2 2" xfId="17228"/>
    <cellStyle name="20% - Accent5 53 3" xfId="17229"/>
    <cellStyle name="20% - Accent5 53 4" xfId="17230"/>
    <cellStyle name="20% - Accent5 53 5" xfId="17231"/>
    <cellStyle name="20% - Accent5 53 6" xfId="17232"/>
    <cellStyle name="20% - Accent5 54" xfId="17233"/>
    <cellStyle name="20% - Accent5 54 2" xfId="17234"/>
    <cellStyle name="20% - Accent5 54 2 2" xfId="17235"/>
    <cellStyle name="20% - Accent5 54 3" xfId="17236"/>
    <cellStyle name="20% - Accent5 54 4" xfId="17237"/>
    <cellStyle name="20% - Accent5 54 5" xfId="17238"/>
    <cellStyle name="20% - Accent5 54 6" xfId="17239"/>
    <cellStyle name="20% - Accent5 55" xfId="17240"/>
    <cellStyle name="20% - Accent5 55 2" xfId="17241"/>
    <cellStyle name="20% - Accent5 55 2 2" xfId="17242"/>
    <cellStyle name="20% - Accent5 55 3" xfId="17243"/>
    <cellStyle name="20% - Accent5 55 4" xfId="17244"/>
    <cellStyle name="20% - Accent5 55 5" xfId="17245"/>
    <cellStyle name="20% - Accent5 55 6" xfId="17246"/>
    <cellStyle name="20% - Accent5 56" xfId="17247"/>
    <cellStyle name="20% - Accent5 56 2" xfId="17248"/>
    <cellStyle name="20% - Accent5 56 2 2" xfId="17249"/>
    <cellStyle name="20% - Accent5 56 3" xfId="17250"/>
    <cellStyle name="20% - Accent5 56 4" xfId="17251"/>
    <cellStyle name="20% - Accent5 56 5" xfId="17252"/>
    <cellStyle name="20% - Accent5 56 6" xfId="17253"/>
    <cellStyle name="20% - Accent5 57" xfId="17254"/>
    <cellStyle name="20% - Accent5 57 2" xfId="17255"/>
    <cellStyle name="20% - Accent5 57 2 2" xfId="17256"/>
    <cellStyle name="20% - Accent5 57 3" xfId="17257"/>
    <cellStyle name="20% - Accent5 57 4" xfId="17258"/>
    <cellStyle name="20% - Accent5 57 5" xfId="17259"/>
    <cellStyle name="20% - Accent5 57 6" xfId="17260"/>
    <cellStyle name="20% - Accent5 58" xfId="17261"/>
    <cellStyle name="20% - Accent5 58 2" xfId="17262"/>
    <cellStyle name="20% - Accent5 58 2 2" xfId="17263"/>
    <cellStyle name="20% - Accent5 58 3" xfId="17264"/>
    <cellStyle name="20% - Accent5 58 4" xfId="17265"/>
    <cellStyle name="20% - Accent5 58 5" xfId="17266"/>
    <cellStyle name="20% - Accent5 58 6" xfId="17267"/>
    <cellStyle name="20% - Accent5 59" xfId="17268"/>
    <cellStyle name="20% - Accent5 59 2" xfId="17269"/>
    <cellStyle name="20% - Accent5 59 2 2" xfId="17270"/>
    <cellStyle name="20% - Accent5 59 3" xfId="17271"/>
    <cellStyle name="20% - Accent5 59 4" xfId="17272"/>
    <cellStyle name="20% - Accent5 59 5" xfId="17273"/>
    <cellStyle name="20% - Accent5 59 6" xfId="17274"/>
    <cellStyle name="20% - Accent5 6" xfId="17275"/>
    <cellStyle name="20% - Accent5 6 10" xfId="17276"/>
    <cellStyle name="20% - Accent5 6 11" xfId="17277"/>
    <cellStyle name="20% - Accent5 6 2" xfId="17278"/>
    <cellStyle name="20% - Accent5 6 2 2" xfId="17279"/>
    <cellStyle name="20% - Accent5 6 2 2 2" xfId="17280"/>
    <cellStyle name="20% - Accent5 6 2 2 2 2" xfId="17281"/>
    <cellStyle name="20% - Accent5 6 2 2 3" xfId="17282"/>
    <cellStyle name="20% - Accent5 6 2 3" xfId="17283"/>
    <cellStyle name="20% - Accent5 6 2 4" xfId="17284"/>
    <cellStyle name="20% - Accent5 6 2 5" xfId="17285"/>
    <cellStyle name="20% - Accent5 6 3" xfId="17286"/>
    <cellStyle name="20% - Accent5 6 3 2" xfId="17287"/>
    <cellStyle name="20% - Accent5 6 3 2 2" xfId="17288"/>
    <cellStyle name="20% - Accent5 6 3 3" xfId="17289"/>
    <cellStyle name="20% - Accent5 6 3 4" xfId="17290"/>
    <cellStyle name="20% - Accent5 6 4" xfId="17291"/>
    <cellStyle name="20% - Accent5 6 4 2" xfId="17292"/>
    <cellStyle name="20% - Accent5 6 4 2 2" xfId="17293"/>
    <cellStyle name="20% - Accent5 6 4 3" xfId="17294"/>
    <cellStyle name="20% - Accent5 6 5" xfId="17295"/>
    <cellStyle name="20% - Accent5 6 5 2" xfId="17296"/>
    <cellStyle name="20% - Accent5 6 5 2 2" xfId="17297"/>
    <cellStyle name="20% - Accent5 6 5 3" xfId="17298"/>
    <cellStyle name="20% - Accent5 6 6" xfId="17299"/>
    <cellStyle name="20% - Accent5 6 6 2" xfId="17300"/>
    <cellStyle name="20% - Accent5 6 6 2 2" xfId="17301"/>
    <cellStyle name="20% - Accent5 6 6 3" xfId="17302"/>
    <cellStyle name="20% - Accent5 6 7" xfId="17303"/>
    <cellStyle name="20% - Accent5 6 7 2" xfId="17304"/>
    <cellStyle name="20% - Accent5 6 7 2 2" xfId="17305"/>
    <cellStyle name="20% - Accent5 6 7 3" xfId="17306"/>
    <cellStyle name="20% - Accent5 6 8" xfId="17307"/>
    <cellStyle name="20% - Accent5 6 8 2" xfId="17308"/>
    <cellStyle name="20% - Accent5 6 8 2 2" xfId="17309"/>
    <cellStyle name="20% - Accent5 6 8 3" xfId="17310"/>
    <cellStyle name="20% - Accent5 6 9" xfId="17311"/>
    <cellStyle name="20% - Accent5 60" xfId="17312"/>
    <cellStyle name="20% - Accent5 60 2" xfId="17313"/>
    <cellStyle name="20% - Accent5 60 2 2" xfId="17314"/>
    <cellStyle name="20% - Accent5 60 3" xfId="17315"/>
    <cellStyle name="20% - Accent5 60 4" xfId="17316"/>
    <cellStyle name="20% - Accent5 60 5" xfId="17317"/>
    <cellStyle name="20% - Accent5 60 6" xfId="17318"/>
    <cellStyle name="20% - Accent5 61" xfId="17319"/>
    <cellStyle name="20% - Accent5 61 2" xfId="17320"/>
    <cellStyle name="20% - Accent5 61 2 2" xfId="17321"/>
    <cellStyle name="20% - Accent5 61 3" xfId="17322"/>
    <cellStyle name="20% - Accent5 61 4" xfId="17323"/>
    <cellStyle name="20% - Accent5 61 5" xfId="17324"/>
    <cellStyle name="20% - Accent5 61 6" xfId="17325"/>
    <cellStyle name="20% - Accent5 62" xfId="17326"/>
    <cellStyle name="20% - Accent5 62 2" xfId="17327"/>
    <cellStyle name="20% - Accent5 62 3" xfId="17328"/>
    <cellStyle name="20% - Accent5 62 4" xfId="17329"/>
    <cellStyle name="20% - Accent5 62 5" xfId="17330"/>
    <cellStyle name="20% - Accent5 62 6" xfId="17331"/>
    <cellStyle name="20% - Accent5 63" xfId="17332"/>
    <cellStyle name="20% - Accent5 63 2" xfId="17333"/>
    <cellStyle name="20% - Accent5 63 3" xfId="17334"/>
    <cellStyle name="20% - Accent5 63 4" xfId="17335"/>
    <cellStyle name="20% - Accent5 63 5" xfId="17336"/>
    <cellStyle name="20% - Accent5 63 6" xfId="17337"/>
    <cellStyle name="20% - Accent5 64" xfId="17338"/>
    <cellStyle name="20% - Accent5 64 2" xfId="17339"/>
    <cellStyle name="20% - Accent5 64 3" xfId="17340"/>
    <cellStyle name="20% - Accent5 64 4" xfId="17341"/>
    <cellStyle name="20% - Accent5 64 5" xfId="17342"/>
    <cellStyle name="20% - Accent5 64 6" xfId="17343"/>
    <cellStyle name="20% - Accent5 65" xfId="17344"/>
    <cellStyle name="20% - Accent5 65 2" xfId="17345"/>
    <cellStyle name="20% - Accent5 65 3" xfId="17346"/>
    <cellStyle name="20% - Accent5 65 4" xfId="17347"/>
    <cellStyle name="20% - Accent5 65 5" xfId="17348"/>
    <cellStyle name="20% - Accent5 65 6" xfId="17349"/>
    <cellStyle name="20% - Accent5 66" xfId="17350"/>
    <cellStyle name="20% - Accent5 66 2" xfId="17351"/>
    <cellStyle name="20% - Accent5 66 3" xfId="17352"/>
    <cellStyle name="20% - Accent5 66 4" xfId="17353"/>
    <cellStyle name="20% - Accent5 66 5" xfId="17354"/>
    <cellStyle name="20% - Accent5 66 6" xfId="17355"/>
    <cellStyle name="20% - Accent5 67" xfId="17356"/>
    <cellStyle name="20% - Accent5 67 2" xfId="17357"/>
    <cellStyle name="20% - Accent5 67 3" xfId="17358"/>
    <cellStyle name="20% - Accent5 67 4" xfId="17359"/>
    <cellStyle name="20% - Accent5 67 5" xfId="17360"/>
    <cellStyle name="20% - Accent5 67 6" xfId="17361"/>
    <cellStyle name="20% - Accent5 68" xfId="17362"/>
    <cellStyle name="20% - Accent5 68 2" xfId="17363"/>
    <cellStyle name="20% - Accent5 68 3" xfId="17364"/>
    <cellStyle name="20% - Accent5 68 4" xfId="17365"/>
    <cellStyle name="20% - Accent5 68 5" xfId="17366"/>
    <cellStyle name="20% - Accent5 68 6" xfId="17367"/>
    <cellStyle name="20% - Accent5 69" xfId="17368"/>
    <cellStyle name="20% - Accent5 69 2" xfId="17369"/>
    <cellStyle name="20% - Accent5 69 3" xfId="17370"/>
    <cellStyle name="20% - Accent5 69 4" xfId="17371"/>
    <cellStyle name="20% - Accent5 69 5" xfId="17372"/>
    <cellStyle name="20% - Accent5 69 6" xfId="17373"/>
    <cellStyle name="20% - Accent5 7" xfId="17374"/>
    <cellStyle name="20% - Accent5 7 10" xfId="17375"/>
    <cellStyle name="20% - Accent5 7 11" xfId="17376"/>
    <cellStyle name="20% - Accent5 7 2" xfId="17377"/>
    <cellStyle name="20% - Accent5 7 2 2" xfId="17378"/>
    <cellStyle name="20% - Accent5 7 2 2 2" xfId="17379"/>
    <cellStyle name="20% - Accent5 7 2 2 2 2" xfId="17380"/>
    <cellStyle name="20% - Accent5 7 2 2 3" xfId="17381"/>
    <cellStyle name="20% - Accent5 7 2 3" xfId="17382"/>
    <cellStyle name="20% - Accent5 7 2 4" xfId="17383"/>
    <cellStyle name="20% - Accent5 7 3" xfId="17384"/>
    <cellStyle name="20% - Accent5 7 3 2" xfId="17385"/>
    <cellStyle name="20% - Accent5 7 3 2 2" xfId="17386"/>
    <cellStyle name="20% - Accent5 7 3 3" xfId="17387"/>
    <cellStyle name="20% - Accent5 7 3 4" xfId="17388"/>
    <cellStyle name="20% - Accent5 7 4" xfId="17389"/>
    <cellStyle name="20% - Accent5 7 4 2" xfId="17390"/>
    <cellStyle name="20% - Accent5 7 4 2 2" xfId="17391"/>
    <cellStyle name="20% - Accent5 7 4 3" xfId="17392"/>
    <cellStyle name="20% - Accent5 7 5" xfId="17393"/>
    <cellStyle name="20% - Accent5 7 5 2" xfId="17394"/>
    <cellStyle name="20% - Accent5 7 5 2 2" xfId="17395"/>
    <cellStyle name="20% - Accent5 7 5 3" xfId="17396"/>
    <cellStyle name="20% - Accent5 7 6" xfId="17397"/>
    <cellStyle name="20% - Accent5 7 6 2" xfId="17398"/>
    <cellStyle name="20% - Accent5 7 6 2 2" xfId="17399"/>
    <cellStyle name="20% - Accent5 7 6 3" xfId="17400"/>
    <cellStyle name="20% - Accent5 7 7" xfId="17401"/>
    <cellStyle name="20% - Accent5 7 7 2" xfId="17402"/>
    <cellStyle name="20% - Accent5 7 7 2 2" xfId="17403"/>
    <cellStyle name="20% - Accent5 7 7 3" xfId="17404"/>
    <cellStyle name="20% - Accent5 7 8" xfId="17405"/>
    <cellStyle name="20% - Accent5 7 8 2" xfId="17406"/>
    <cellStyle name="20% - Accent5 7 8 2 2" xfId="17407"/>
    <cellStyle name="20% - Accent5 7 8 3" xfId="17408"/>
    <cellStyle name="20% - Accent5 7 9" xfId="17409"/>
    <cellStyle name="20% - Accent5 70" xfId="17410"/>
    <cellStyle name="20% - Accent5 70 2" xfId="17411"/>
    <cellStyle name="20% - Accent5 70 3" xfId="17412"/>
    <cellStyle name="20% - Accent5 70 4" xfId="17413"/>
    <cellStyle name="20% - Accent5 70 5" xfId="17414"/>
    <cellStyle name="20% - Accent5 70 6" xfId="17415"/>
    <cellStyle name="20% - Accent5 71" xfId="17416"/>
    <cellStyle name="20% - Accent5 71 2" xfId="17417"/>
    <cellStyle name="20% - Accent5 71 3" xfId="17418"/>
    <cellStyle name="20% - Accent5 71 4" xfId="17419"/>
    <cellStyle name="20% - Accent5 71 5" xfId="17420"/>
    <cellStyle name="20% - Accent5 71 6" xfId="17421"/>
    <cellStyle name="20% - Accent5 72" xfId="17422"/>
    <cellStyle name="20% - Accent5 72 2" xfId="17423"/>
    <cellStyle name="20% - Accent5 72 3" xfId="17424"/>
    <cellStyle name="20% - Accent5 72 4" xfId="17425"/>
    <cellStyle name="20% - Accent5 72 5" xfId="17426"/>
    <cellStyle name="20% - Accent5 72 6" xfId="17427"/>
    <cellStyle name="20% - Accent5 73" xfId="17428"/>
    <cellStyle name="20% - Accent5 73 2" xfId="17429"/>
    <cellStyle name="20% - Accent5 73 3" xfId="17430"/>
    <cellStyle name="20% - Accent5 73 4" xfId="17431"/>
    <cellStyle name="20% - Accent5 73 5" xfId="17432"/>
    <cellStyle name="20% - Accent5 73 6" xfId="17433"/>
    <cellStyle name="20% - Accent5 74" xfId="17434"/>
    <cellStyle name="20% - Accent5 74 2" xfId="17435"/>
    <cellStyle name="20% - Accent5 74 3" xfId="17436"/>
    <cellStyle name="20% - Accent5 74 4" xfId="17437"/>
    <cellStyle name="20% - Accent5 74 5" xfId="17438"/>
    <cellStyle name="20% - Accent5 74 6" xfId="17439"/>
    <cellStyle name="20% - Accent5 75" xfId="17440"/>
    <cellStyle name="20% - Accent5 75 2" xfId="17441"/>
    <cellStyle name="20% - Accent5 75 3" xfId="17442"/>
    <cellStyle name="20% - Accent5 75 4" xfId="17443"/>
    <cellStyle name="20% - Accent5 75 5" xfId="17444"/>
    <cellStyle name="20% - Accent5 75 6" xfId="17445"/>
    <cellStyle name="20% - Accent5 76" xfId="17446"/>
    <cellStyle name="20% - Accent5 76 2" xfId="17447"/>
    <cellStyle name="20% - Accent5 76 3" xfId="17448"/>
    <cellStyle name="20% - Accent5 76 4" xfId="17449"/>
    <cellStyle name="20% - Accent5 76 5" xfId="17450"/>
    <cellStyle name="20% - Accent5 76 6" xfId="17451"/>
    <cellStyle name="20% - Accent5 77" xfId="17452"/>
    <cellStyle name="20% - Accent5 77 2" xfId="17453"/>
    <cellStyle name="20% - Accent5 77 3" xfId="17454"/>
    <cellStyle name="20% - Accent5 77 4" xfId="17455"/>
    <cellStyle name="20% - Accent5 77 5" xfId="17456"/>
    <cellStyle name="20% - Accent5 77 6" xfId="17457"/>
    <cellStyle name="20% - Accent5 78" xfId="17458"/>
    <cellStyle name="20% - Accent5 78 2" xfId="17459"/>
    <cellStyle name="20% - Accent5 78 3" xfId="17460"/>
    <cellStyle name="20% - Accent5 78 4" xfId="17461"/>
    <cellStyle name="20% - Accent5 78 5" xfId="17462"/>
    <cellStyle name="20% - Accent5 78 6" xfId="17463"/>
    <cellStyle name="20% - Accent5 79" xfId="17464"/>
    <cellStyle name="20% - Accent5 79 2" xfId="17465"/>
    <cellStyle name="20% - Accent5 79 3" xfId="17466"/>
    <cellStyle name="20% - Accent5 79 4" xfId="17467"/>
    <cellStyle name="20% - Accent5 79 5" xfId="17468"/>
    <cellStyle name="20% - Accent5 79 6" xfId="17469"/>
    <cellStyle name="20% - Accent5 8" xfId="17470"/>
    <cellStyle name="20% - Accent5 8 10" xfId="17471"/>
    <cellStyle name="20% - Accent5 8 11" xfId="17472"/>
    <cellStyle name="20% - Accent5 8 2" xfId="17473"/>
    <cellStyle name="20% - Accent5 8 2 2" xfId="17474"/>
    <cellStyle name="20% - Accent5 8 2 2 2" xfId="17475"/>
    <cellStyle name="20% - Accent5 8 2 2 2 2" xfId="17476"/>
    <cellStyle name="20% - Accent5 8 2 2 3" xfId="17477"/>
    <cellStyle name="20% - Accent5 8 2 3" xfId="17478"/>
    <cellStyle name="20% - Accent5 8 2 4" xfId="17479"/>
    <cellStyle name="20% - Accent5 8 3" xfId="17480"/>
    <cellStyle name="20% - Accent5 8 3 2" xfId="17481"/>
    <cellStyle name="20% - Accent5 8 3 2 2" xfId="17482"/>
    <cellStyle name="20% - Accent5 8 3 3" xfId="17483"/>
    <cellStyle name="20% - Accent5 8 3 4" xfId="17484"/>
    <cellStyle name="20% - Accent5 8 4" xfId="17485"/>
    <cellStyle name="20% - Accent5 8 4 2" xfId="17486"/>
    <cellStyle name="20% - Accent5 8 4 2 2" xfId="17487"/>
    <cellStyle name="20% - Accent5 8 4 3" xfId="17488"/>
    <cellStyle name="20% - Accent5 8 5" xfId="17489"/>
    <cellStyle name="20% - Accent5 8 5 2" xfId="17490"/>
    <cellStyle name="20% - Accent5 8 5 2 2" xfId="17491"/>
    <cellStyle name="20% - Accent5 8 5 3" xfId="17492"/>
    <cellStyle name="20% - Accent5 8 6" xfId="17493"/>
    <cellStyle name="20% - Accent5 8 6 2" xfId="17494"/>
    <cellStyle name="20% - Accent5 8 6 2 2" xfId="17495"/>
    <cellStyle name="20% - Accent5 8 6 3" xfId="17496"/>
    <cellStyle name="20% - Accent5 8 7" xfId="17497"/>
    <cellStyle name="20% - Accent5 8 7 2" xfId="17498"/>
    <cellStyle name="20% - Accent5 8 7 2 2" xfId="17499"/>
    <cellStyle name="20% - Accent5 8 7 3" xfId="17500"/>
    <cellStyle name="20% - Accent5 8 8" xfId="17501"/>
    <cellStyle name="20% - Accent5 8 8 2" xfId="17502"/>
    <cellStyle name="20% - Accent5 8 8 2 2" xfId="17503"/>
    <cellStyle name="20% - Accent5 8 8 3" xfId="17504"/>
    <cellStyle name="20% - Accent5 8 9" xfId="17505"/>
    <cellStyle name="20% - Accent5 80" xfId="17506"/>
    <cellStyle name="20% - Accent5 80 2" xfId="17507"/>
    <cellStyle name="20% - Accent5 80 3" xfId="17508"/>
    <cellStyle name="20% - Accent5 81" xfId="17509"/>
    <cellStyle name="20% - Accent5 81 2" xfId="17510"/>
    <cellStyle name="20% - Accent5 81 3" xfId="17511"/>
    <cellStyle name="20% - Accent5 82" xfId="17512"/>
    <cellStyle name="20% - Accent5 82 2" xfId="17513"/>
    <cellStyle name="20% - Accent5 82 3" xfId="17514"/>
    <cellStyle name="20% - Accent5 83" xfId="17515"/>
    <cellStyle name="20% - Accent5 83 2" xfId="17516"/>
    <cellStyle name="20% - Accent5 83 3" xfId="17517"/>
    <cellStyle name="20% - Accent5 84" xfId="17518"/>
    <cellStyle name="20% - Accent5 84 2" xfId="17519"/>
    <cellStyle name="20% - Accent5 84 3" xfId="17520"/>
    <cellStyle name="20% - Accent5 85" xfId="17521"/>
    <cellStyle name="20% - Accent5 85 2" xfId="17522"/>
    <cellStyle name="20% - Accent5 85 3" xfId="17523"/>
    <cellStyle name="20% - Accent5 86" xfId="17524"/>
    <cellStyle name="20% - Accent5 86 2" xfId="17525"/>
    <cellStyle name="20% - Accent5 86 3" xfId="17526"/>
    <cellStyle name="20% - Accent5 87" xfId="17527"/>
    <cellStyle name="20% - Accent5 87 2" xfId="17528"/>
    <cellStyle name="20% - Accent5 87 3" xfId="17529"/>
    <cellStyle name="20% - Accent5 88" xfId="17530"/>
    <cellStyle name="20% - Accent5 88 2" xfId="17531"/>
    <cellStyle name="20% - Accent5 88 3" xfId="17532"/>
    <cellStyle name="20% - Accent5 89" xfId="17533"/>
    <cellStyle name="20% - Accent5 89 2" xfId="17534"/>
    <cellStyle name="20% - Accent5 89 3" xfId="17535"/>
    <cellStyle name="20% - Accent5 9" xfId="17536"/>
    <cellStyle name="20% - Accent5 9 10" xfId="17537"/>
    <cellStyle name="20% - Accent5 9 11" xfId="17538"/>
    <cellStyle name="20% - Accent5 9 2" xfId="17539"/>
    <cellStyle name="20% - Accent5 9 2 2" xfId="17540"/>
    <cellStyle name="20% - Accent5 9 2 2 2" xfId="17541"/>
    <cellStyle name="20% - Accent5 9 2 2 2 2" xfId="17542"/>
    <cellStyle name="20% - Accent5 9 2 2 3" xfId="17543"/>
    <cellStyle name="20% - Accent5 9 2 3" xfId="17544"/>
    <cellStyle name="20% - Accent5 9 3" xfId="17545"/>
    <cellStyle name="20% - Accent5 9 3 2" xfId="17546"/>
    <cellStyle name="20% - Accent5 9 3 2 2" xfId="17547"/>
    <cellStyle name="20% - Accent5 9 3 3" xfId="17548"/>
    <cellStyle name="20% - Accent5 9 4" xfId="17549"/>
    <cellStyle name="20% - Accent5 9 4 2" xfId="17550"/>
    <cellStyle name="20% - Accent5 9 4 2 2" xfId="17551"/>
    <cellStyle name="20% - Accent5 9 4 3" xfId="17552"/>
    <cellStyle name="20% - Accent5 9 5" xfId="17553"/>
    <cellStyle name="20% - Accent5 9 5 2" xfId="17554"/>
    <cellStyle name="20% - Accent5 9 5 2 2" xfId="17555"/>
    <cellStyle name="20% - Accent5 9 5 3" xfId="17556"/>
    <cellStyle name="20% - Accent5 9 6" xfId="17557"/>
    <cellStyle name="20% - Accent5 9 6 2" xfId="17558"/>
    <cellStyle name="20% - Accent5 9 6 2 2" xfId="17559"/>
    <cellStyle name="20% - Accent5 9 6 3" xfId="17560"/>
    <cellStyle name="20% - Accent5 9 7" xfId="17561"/>
    <cellStyle name="20% - Accent5 9 7 2" xfId="17562"/>
    <cellStyle name="20% - Accent5 9 7 2 2" xfId="17563"/>
    <cellStyle name="20% - Accent5 9 7 3" xfId="17564"/>
    <cellStyle name="20% - Accent5 9 8" xfId="17565"/>
    <cellStyle name="20% - Accent5 9 8 2" xfId="17566"/>
    <cellStyle name="20% - Accent5 9 8 2 2" xfId="17567"/>
    <cellStyle name="20% - Accent5 9 8 3" xfId="17568"/>
    <cellStyle name="20% - Accent5 9 9" xfId="17569"/>
    <cellStyle name="20% - Accent5 90" xfId="17570"/>
    <cellStyle name="20% - Accent5 90 2" xfId="17571"/>
    <cellStyle name="20% - Accent5 90 3" xfId="17572"/>
    <cellStyle name="20% - Accent5 91" xfId="17573"/>
    <cellStyle name="20% - Accent5 91 2" xfId="17574"/>
    <cellStyle name="20% - Accent5 91 3" xfId="17575"/>
    <cellStyle name="20% - Accent5 92" xfId="17576"/>
    <cellStyle name="20% - Accent5 92 2" xfId="17577"/>
    <cellStyle name="20% - Accent5 92 3" xfId="17578"/>
    <cellStyle name="20% - Accent5 93" xfId="17579"/>
    <cellStyle name="20% - Accent5 93 2" xfId="17580"/>
    <cellStyle name="20% - Accent5 93 3" xfId="17581"/>
    <cellStyle name="20% - Accent5 94" xfId="17582"/>
    <cellStyle name="20% - Accent5 94 2" xfId="17583"/>
    <cellStyle name="20% - Accent5 94 3" xfId="17584"/>
    <cellStyle name="20% - Accent5 95" xfId="17585"/>
    <cellStyle name="20% - Accent5 95 2" xfId="17586"/>
    <cellStyle name="20% - Accent5 95 3" xfId="17587"/>
    <cellStyle name="20% - Accent5 96" xfId="17588"/>
    <cellStyle name="20% - Accent5 96 2" xfId="17589"/>
    <cellStyle name="20% - Accent5 96 3" xfId="17590"/>
    <cellStyle name="20% - Accent5 97" xfId="17591"/>
    <cellStyle name="20% - Accent5 97 2" xfId="17592"/>
    <cellStyle name="20% - Accent5 97 3" xfId="17593"/>
    <cellStyle name="20% - Accent5 98" xfId="17594"/>
    <cellStyle name="20% - Accent5 98 2" xfId="17595"/>
    <cellStyle name="20% - Accent5 98 3" xfId="17596"/>
    <cellStyle name="20% - Accent5 99" xfId="17597"/>
    <cellStyle name="20% - Accent5 99 2" xfId="17598"/>
    <cellStyle name="20% - Accent5 99 3" xfId="17599"/>
    <cellStyle name="20% - Accent6 10" xfId="17600"/>
    <cellStyle name="20% - Accent6 10 10" xfId="17601"/>
    <cellStyle name="20% - Accent6 10 2" xfId="17602"/>
    <cellStyle name="20% - Accent6 10 2 2" xfId="17603"/>
    <cellStyle name="20% - Accent6 10 2 2 2" xfId="17604"/>
    <cellStyle name="20% - Accent6 10 2 2 2 2" xfId="17605"/>
    <cellStyle name="20% - Accent6 10 2 2 3" xfId="17606"/>
    <cellStyle name="20% - Accent6 10 2 3" xfId="17607"/>
    <cellStyle name="20% - Accent6 10 3" xfId="17608"/>
    <cellStyle name="20% - Accent6 10 3 2" xfId="17609"/>
    <cellStyle name="20% - Accent6 10 3 2 2" xfId="17610"/>
    <cellStyle name="20% - Accent6 10 3 3" xfId="17611"/>
    <cellStyle name="20% - Accent6 10 4" xfId="17612"/>
    <cellStyle name="20% - Accent6 10 4 2" xfId="17613"/>
    <cellStyle name="20% - Accent6 10 4 2 2" xfId="17614"/>
    <cellStyle name="20% - Accent6 10 4 3" xfId="17615"/>
    <cellStyle name="20% - Accent6 10 5" xfId="17616"/>
    <cellStyle name="20% - Accent6 10 5 2" xfId="17617"/>
    <cellStyle name="20% - Accent6 10 5 2 2" xfId="17618"/>
    <cellStyle name="20% - Accent6 10 5 3" xfId="17619"/>
    <cellStyle name="20% - Accent6 10 6" xfId="17620"/>
    <cellStyle name="20% - Accent6 10 6 2" xfId="17621"/>
    <cellStyle name="20% - Accent6 10 6 2 2" xfId="17622"/>
    <cellStyle name="20% - Accent6 10 6 3" xfId="17623"/>
    <cellStyle name="20% - Accent6 10 7" xfId="17624"/>
    <cellStyle name="20% - Accent6 10 7 2" xfId="17625"/>
    <cellStyle name="20% - Accent6 10 7 2 2" xfId="17626"/>
    <cellStyle name="20% - Accent6 10 7 3" xfId="17627"/>
    <cellStyle name="20% - Accent6 10 8" xfId="17628"/>
    <cellStyle name="20% - Accent6 10 9" xfId="17629"/>
    <cellStyle name="20% - Accent6 100" xfId="17630"/>
    <cellStyle name="20% - Accent6 100 2" xfId="17631"/>
    <cellStyle name="20% - Accent6 100 3" xfId="17632"/>
    <cellStyle name="20% - Accent6 101" xfId="17633"/>
    <cellStyle name="20% - Accent6 101 2" xfId="17634"/>
    <cellStyle name="20% - Accent6 101 3" xfId="17635"/>
    <cellStyle name="20% - Accent6 102" xfId="17636"/>
    <cellStyle name="20% - Accent6 102 2" xfId="17637"/>
    <cellStyle name="20% - Accent6 102 3" xfId="17638"/>
    <cellStyle name="20% - Accent6 103" xfId="17639"/>
    <cellStyle name="20% - Accent6 103 2" xfId="17640"/>
    <cellStyle name="20% - Accent6 103 3" xfId="17641"/>
    <cellStyle name="20% - Accent6 104" xfId="17642"/>
    <cellStyle name="20% - Accent6 104 2" xfId="17643"/>
    <cellStyle name="20% - Accent6 104 3" xfId="17644"/>
    <cellStyle name="20% - Accent6 105" xfId="17645"/>
    <cellStyle name="20% - Accent6 105 2" xfId="17646"/>
    <cellStyle name="20% - Accent6 105 3" xfId="17647"/>
    <cellStyle name="20% - Accent6 106" xfId="17648"/>
    <cellStyle name="20% - Accent6 106 2" xfId="17649"/>
    <cellStyle name="20% - Accent6 106 3" xfId="17650"/>
    <cellStyle name="20% - Accent6 107" xfId="17651"/>
    <cellStyle name="20% - Accent6 107 2" xfId="17652"/>
    <cellStyle name="20% - Accent6 107 3" xfId="17653"/>
    <cellStyle name="20% - Accent6 108" xfId="17654"/>
    <cellStyle name="20% - Accent6 108 2" xfId="17655"/>
    <cellStyle name="20% - Accent6 108 3" xfId="17656"/>
    <cellStyle name="20% - Accent6 109" xfId="17657"/>
    <cellStyle name="20% - Accent6 109 2" xfId="17658"/>
    <cellStyle name="20% - Accent6 109 3" xfId="17659"/>
    <cellStyle name="20% - Accent6 11" xfId="17660"/>
    <cellStyle name="20% - Accent6 11 10" xfId="17661"/>
    <cellStyle name="20% - Accent6 11 2" xfId="17662"/>
    <cellStyle name="20% - Accent6 11 2 2" xfId="17663"/>
    <cellStyle name="20% - Accent6 11 2 2 2" xfId="17664"/>
    <cellStyle name="20% - Accent6 11 2 2 2 2" xfId="17665"/>
    <cellStyle name="20% - Accent6 11 2 2 3" xfId="17666"/>
    <cellStyle name="20% - Accent6 11 2 3" xfId="17667"/>
    <cellStyle name="20% - Accent6 11 3" xfId="17668"/>
    <cellStyle name="20% - Accent6 11 3 2" xfId="17669"/>
    <cellStyle name="20% - Accent6 11 3 2 2" xfId="17670"/>
    <cellStyle name="20% - Accent6 11 3 3" xfId="17671"/>
    <cellStyle name="20% - Accent6 11 4" xfId="17672"/>
    <cellStyle name="20% - Accent6 11 4 2" xfId="17673"/>
    <cellStyle name="20% - Accent6 11 4 2 2" xfId="17674"/>
    <cellStyle name="20% - Accent6 11 4 3" xfId="17675"/>
    <cellStyle name="20% - Accent6 11 5" xfId="17676"/>
    <cellStyle name="20% - Accent6 11 5 2" xfId="17677"/>
    <cellStyle name="20% - Accent6 11 5 2 2" xfId="17678"/>
    <cellStyle name="20% - Accent6 11 5 3" xfId="17679"/>
    <cellStyle name="20% - Accent6 11 6" xfId="17680"/>
    <cellStyle name="20% - Accent6 11 6 2" xfId="17681"/>
    <cellStyle name="20% - Accent6 11 6 2 2" xfId="17682"/>
    <cellStyle name="20% - Accent6 11 6 3" xfId="17683"/>
    <cellStyle name="20% - Accent6 11 7" xfId="17684"/>
    <cellStyle name="20% - Accent6 11 7 2" xfId="17685"/>
    <cellStyle name="20% - Accent6 11 7 2 2" xfId="17686"/>
    <cellStyle name="20% - Accent6 11 7 3" xfId="17687"/>
    <cellStyle name="20% - Accent6 11 8" xfId="17688"/>
    <cellStyle name="20% - Accent6 11 9" xfId="17689"/>
    <cellStyle name="20% - Accent6 110" xfId="17690"/>
    <cellStyle name="20% - Accent6 110 2" xfId="17691"/>
    <cellStyle name="20% - Accent6 110 3" xfId="17692"/>
    <cellStyle name="20% - Accent6 111" xfId="17693"/>
    <cellStyle name="20% - Accent6 111 2" xfId="17694"/>
    <cellStyle name="20% - Accent6 111 3" xfId="17695"/>
    <cellStyle name="20% - Accent6 112" xfId="17696"/>
    <cellStyle name="20% - Accent6 112 2" xfId="17697"/>
    <cellStyle name="20% - Accent6 112 3" xfId="17698"/>
    <cellStyle name="20% - Accent6 113" xfId="17699"/>
    <cellStyle name="20% - Accent6 113 2" xfId="17700"/>
    <cellStyle name="20% - Accent6 113 3" xfId="17701"/>
    <cellStyle name="20% - Accent6 114" xfId="17702"/>
    <cellStyle name="20% - Accent6 114 2" xfId="17703"/>
    <cellStyle name="20% - Accent6 114 3" xfId="17704"/>
    <cellStyle name="20% - Accent6 115" xfId="17705"/>
    <cellStyle name="20% - Accent6 115 2" xfId="17706"/>
    <cellStyle name="20% - Accent6 115 3" xfId="17707"/>
    <cellStyle name="20% - Accent6 116" xfId="17708"/>
    <cellStyle name="20% - Accent6 116 2" xfId="17709"/>
    <cellStyle name="20% - Accent6 117" xfId="17710"/>
    <cellStyle name="20% - Accent6 117 2" xfId="17711"/>
    <cellStyle name="20% - Accent6 118" xfId="17712"/>
    <cellStyle name="20% - Accent6 118 2" xfId="17713"/>
    <cellStyle name="20% - Accent6 119" xfId="17714"/>
    <cellStyle name="20% - Accent6 119 2" xfId="17715"/>
    <cellStyle name="20% - Accent6 12" xfId="17716"/>
    <cellStyle name="20% - Accent6 12 2" xfId="17717"/>
    <cellStyle name="20% - Accent6 12 2 2" xfId="17718"/>
    <cellStyle name="20% - Accent6 12 2 2 2" xfId="17719"/>
    <cellStyle name="20% - Accent6 12 2 2 2 2" xfId="17720"/>
    <cellStyle name="20% - Accent6 12 2 2 3" xfId="17721"/>
    <cellStyle name="20% - Accent6 12 2 3" xfId="17722"/>
    <cellStyle name="20% - Accent6 12 3" xfId="17723"/>
    <cellStyle name="20% - Accent6 12 3 2" xfId="17724"/>
    <cellStyle name="20% - Accent6 12 3 2 2" xfId="17725"/>
    <cellStyle name="20% - Accent6 12 3 3" xfId="17726"/>
    <cellStyle name="20% - Accent6 12 3 4" xfId="17727"/>
    <cellStyle name="20% - Accent6 12 4" xfId="17728"/>
    <cellStyle name="20% - Accent6 12 4 2" xfId="17729"/>
    <cellStyle name="20% - Accent6 12 4 2 2" xfId="17730"/>
    <cellStyle name="20% - Accent6 12 4 3" xfId="17731"/>
    <cellStyle name="20% - Accent6 12 5" xfId="17732"/>
    <cellStyle name="20% - Accent6 12 5 2" xfId="17733"/>
    <cellStyle name="20% - Accent6 12 5 2 2" xfId="17734"/>
    <cellStyle name="20% - Accent6 12 5 3" xfId="17735"/>
    <cellStyle name="20% - Accent6 12 6" xfId="17736"/>
    <cellStyle name="20% - Accent6 12 6 2" xfId="17737"/>
    <cellStyle name="20% - Accent6 12 6 2 2" xfId="17738"/>
    <cellStyle name="20% - Accent6 12 6 3" xfId="17739"/>
    <cellStyle name="20% - Accent6 12 7" xfId="17740"/>
    <cellStyle name="20% - Accent6 12 8" xfId="17741"/>
    <cellStyle name="20% - Accent6 120" xfId="17742"/>
    <cellStyle name="20% - Accent6 120 2" xfId="17743"/>
    <cellStyle name="20% - Accent6 121" xfId="17744"/>
    <cellStyle name="20% - Accent6 121 2" xfId="17745"/>
    <cellStyle name="20% - Accent6 122" xfId="17746"/>
    <cellStyle name="20% - Accent6 122 2" xfId="17747"/>
    <cellStyle name="20% - Accent6 123" xfId="17748"/>
    <cellStyle name="20% - Accent6 123 2" xfId="17749"/>
    <cellStyle name="20% - Accent6 124" xfId="17750"/>
    <cellStyle name="20% - Accent6 124 2" xfId="17751"/>
    <cellStyle name="20% - Accent6 125" xfId="17752"/>
    <cellStyle name="20% - Accent6 125 2" xfId="17753"/>
    <cellStyle name="20% - Accent6 126" xfId="17754"/>
    <cellStyle name="20% - Accent6 126 2" xfId="17755"/>
    <cellStyle name="20% - Accent6 127" xfId="17756"/>
    <cellStyle name="20% - Accent6 127 2" xfId="17757"/>
    <cellStyle name="20% - Accent6 128" xfId="17758"/>
    <cellStyle name="20% - Accent6 128 2" xfId="17759"/>
    <cellStyle name="20% - Accent6 129" xfId="17760"/>
    <cellStyle name="20% - Accent6 129 2" xfId="17761"/>
    <cellStyle name="20% - Accent6 13" xfId="17762"/>
    <cellStyle name="20% - Accent6 13 2" xfId="17763"/>
    <cellStyle name="20% - Accent6 13 2 2" xfId="17764"/>
    <cellStyle name="20% - Accent6 13 2 2 2" xfId="17765"/>
    <cellStyle name="20% - Accent6 13 2 2 2 2" xfId="17766"/>
    <cellStyle name="20% - Accent6 13 2 2 3" xfId="17767"/>
    <cellStyle name="20% - Accent6 13 2 3" xfId="17768"/>
    <cellStyle name="20% - Accent6 13 3" xfId="17769"/>
    <cellStyle name="20% - Accent6 13 3 2" xfId="17770"/>
    <cellStyle name="20% - Accent6 13 3 2 2" xfId="17771"/>
    <cellStyle name="20% - Accent6 13 3 3" xfId="17772"/>
    <cellStyle name="20% - Accent6 13 3 4" xfId="17773"/>
    <cellStyle name="20% - Accent6 13 4" xfId="17774"/>
    <cellStyle name="20% - Accent6 13 4 2" xfId="17775"/>
    <cellStyle name="20% - Accent6 13 4 2 2" xfId="17776"/>
    <cellStyle name="20% - Accent6 13 4 3" xfId="17777"/>
    <cellStyle name="20% - Accent6 13 5" xfId="17778"/>
    <cellStyle name="20% - Accent6 13 5 2" xfId="17779"/>
    <cellStyle name="20% - Accent6 13 5 2 2" xfId="17780"/>
    <cellStyle name="20% - Accent6 13 5 3" xfId="17781"/>
    <cellStyle name="20% - Accent6 13 6" xfId="17782"/>
    <cellStyle name="20% - Accent6 13 6 2" xfId="17783"/>
    <cellStyle name="20% - Accent6 13 6 2 2" xfId="17784"/>
    <cellStyle name="20% - Accent6 13 6 3" xfId="17785"/>
    <cellStyle name="20% - Accent6 13 7" xfId="17786"/>
    <cellStyle name="20% - Accent6 13 8" xfId="17787"/>
    <cellStyle name="20% - Accent6 130" xfId="17788"/>
    <cellStyle name="20% - Accent6 130 2" xfId="17789"/>
    <cellStyle name="20% - Accent6 131" xfId="17790"/>
    <cellStyle name="20% - Accent6 131 2" xfId="17791"/>
    <cellStyle name="20% - Accent6 132" xfId="17792"/>
    <cellStyle name="20% - Accent6 132 2" xfId="17793"/>
    <cellStyle name="20% - Accent6 133" xfId="17794"/>
    <cellStyle name="20% - Accent6 133 2" xfId="17795"/>
    <cellStyle name="20% - Accent6 134" xfId="17796"/>
    <cellStyle name="20% - Accent6 134 2" xfId="17797"/>
    <cellStyle name="20% - Accent6 135" xfId="17798"/>
    <cellStyle name="20% - Accent6 135 2" xfId="17799"/>
    <cellStyle name="20% - Accent6 136" xfId="17800"/>
    <cellStyle name="20% - Accent6 136 2" xfId="17801"/>
    <cellStyle name="20% - Accent6 137" xfId="17802"/>
    <cellStyle name="20% - Accent6 137 2" xfId="17803"/>
    <cellStyle name="20% - Accent6 138" xfId="17804"/>
    <cellStyle name="20% - Accent6 138 2" xfId="17805"/>
    <cellStyle name="20% - Accent6 139" xfId="17806"/>
    <cellStyle name="20% - Accent6 139 2" xfId="17807"/>
    <cellStyle name="20% - Accent6 14" xfId="17808"/>
    <cellStyle name="20% - Accent6 14 2" xfId="17809"/>
    <cellStyle name="20% - Accent6 14 2 2" xfId="17810"/>
    <cellStyle name="20% - Accent6 14 2 2 2" xfId="17811"/>
    <cellStyle name="20% - Accent6 14 2 2 3" xfId="17812"/>
    <cellStyle name="20% - Accent6 14 2 2 4" xfId="17813"/>
    <cellStyle name="20% - Accent6 14 2 3" xfId="17814"/>
    <cellStyle name="20% - Accent6 14 2 4" xfId="17815"/>
    <cellStyle name="20% - Accent6 14 2 5" xfId="17816"/>
    <cellStyle name="20% - Accent6 14 2 6" xfId="17817"/>
    <cellStyle name="20% - Accent6 14 3" xfId="17818"/>
    <cellStyle name="20% - Accent6 14 3 2" xfId="17819"/>
    <cellStyle name="20% - Accent6 14 3 2 2" xfId="17820"/>
    <cellStyle name="20% - Accent6 14 3 3" xfId="17821"/>
    <cellStyle name="20% - Accent6 14 4" xfId="17822"/>
    <cellStyle name="20% - Accent6 14 4 2" xfId="17823"/>
    <cellStyle name="20% - Accent6 14 4 2 2" xfId="17824"/>
    <cellStyle name="20% - Accent6 14 4 3" xfId="17825"/>
    <cellStyle name="20% - Accent6 14 5" xfId="17826"/>
    <cellStyle name="20% - Accent6 14 5 2" xfId="17827"/>
    <cellStyle name="20% - Accent6 14 5 2 2" xfId="17828"/>
    <cellStyle name="20% - Accent6 14 5 3" xfId="17829"/>
    <cellStyle name="20% - Accent6 14 6" xfId="17830"/>
    <cellStyle name="20% - Accent6 14 6 2" xfId="17831"/>
    <cellStyle name="20% - Accent6 14 6 2 2" xfId="17832"/>
    <cellStyle name="20% - Accent6 14 6 3" xfId="17833"/>
    <cellStyle name="20% - Accent6 14 7" xfId="17834"/>
    <cellStyle name="20% - Accent6 140" xfId="17835"/>
    <cellStyle name="20% - Accent6 140 2" xfId="17836"/>
    <cellStyle name="20% - Accent6 141" xfId="17837"/>
    <cellStyle name="20% - Accent6 141 2" xfId="17838"/>
    <cellStyle name="20% - Accent6 142" xfId="17839"/>
    <cellStyle name="20% - Accent6 142 2" xfId="17840"/>
    <cellStyle name="20% - Accent6 143" xfId="17841"/>
    <cellStyle name="20% - Accent6 143 2" xfId="17842"/>
    <cellStyle name="20% - Accent6 144" xfId="17843"/>
    <cellStyle name="20% - Accent6 144 2" xfId="17844"/>
    <cellStyle name="20% - Accent6 145" xfId="17845"/>
    <cellStyle name="20% - Accent6 145 2" xfId="17846"/>
    <cellStyle name="20% - Accent6 146" xfId="17847"/>
    <cellStyle name="20% - Accent6 146 2" xfId="17848"/>
    <cellStyle name="20% - Accent6 147" xfId="17849"/>
    <cellStyle name="20% - Accent6 147 2" xfId="17850"/>
    <cellStyle name="20% - Accent6 148" xfId="17851"/>
    <cellStyle name="20% - Accent6 148 2" xfId="17852"/>
    <cellStyle name="20% - Accent6 149" xfId="17853"/>
    <cellStyle name="20% - Accent6 149 2" xfId="17854"/>
    <cellStyle name="20% - Accent6 15" xfId="17855"/>
    <cellStyle name="20% - Accent6 15 2" xfId="17856"/>
    <cellStyle name="20% - Accent6 15 2 2" xfId="17857"/>
    <cellStyle name="20% - Accent6 15 2 2 2" xfId="17858"/>
    <cellStyle name="20% - Accent6 15 2 2 3" xfId="17859"/>
    <cellStyle name="20% - Accent6 15 2 2 4" xfId="17860"/>
    <cellStyle name="20% - Accent6 15 2 3" xfId="17861"/>
    <cellStyle name="20% - Accent6 15 2 4" xfId="17862"/>
    <cellStyle name="20% - Accent6 15 2 5" xfId="17863"/>
    <cellStyle name="20% - Accent6 15 2 6" xfId="17864"/>
    <cellStyle name="20% - Accent6 15 3" xfId="17865"/>
    <cellStyle name="20% - Accent6 15 3 2" xfId="17866"/>
    <cellStyle name="20% - Accent6 15 3 2 2" xfId="17867"/>
    <cellStyle name="20% - Accent6 15 3 3" xfId="17868"/>
    <cellStyle name="20% - Accent6 15 4" xfId="17869"/>
    <cellStyle name="20% - Accent6 15 4 2" xfId="17870"/>
    <cellStyle name="20% - Accent6 15 4 2 2" xfId="17871"/>
    <cellStyle name="20% - Accent6 15 4 3" xfId="17872"/>
    <cellStyle name="20% - Accent6 15 5" xfId="17873"/>
    <cellStyle name="20% - Accent6 15 5 2" xfId="17874"/>
    <cellStyle name="20% - Accent6 15 5 2 2" xfId="17875"/>
    <cellStyle name="20% - Accent6 15 5 3" xfId="17876"/>
    <cellStyle name="20% - Accent6 15 6" xfId="17877"/>
    <cellStyle name="20% - Accent6 15 6 2" xfId="17878"/>
    <cellStyle name="20% - Accent6 15 6 2 2" xfId="17879"/>
    <cellStyle name="20% - Accent6 15 6 3" xfId="17880"/>
    <cellStyle name="20% - Accent6 15 7" xfId="17881"/>
    <cellStyle name="20% - Accent6 150" xfId="17882"/>
    <cellStyle name="20% - Accent6 150 2" xfId="17883"/>
    <cellStyle name="20% - Accent6 151" xfId="17884"/>
    <cellStyle name="20% - Accent6 151 2" xfId="17885"/>
    <cellStyle name="20% - Accent6 152" xfId="17886"/>
    <cellStyle name="20% - Accent6 152 2" xfId="17887"/>
    <cellStyle name="20% - Accent6 153" xfId="17888"/>
    <cellStyle name="20% - Accent6 153 2" xfId="17889"/>
    <cellStyle name="20% - Accent6 154" xfId="17890"/>
    <cellStyle name="20% - Accent6 154 2" xfId="17891"/>
    <cellStyle name="20% - Accent6 155" xfId="17892"/>
    <cellStyle name="20% - Accent6 155 2" xfId="17893"/>
    <cellStyle name="20% - Accent6 156" xfId="17894"/>
    <cellStyle name="20% - Accent6 156 2" xfId="17895"/>
    <cellStyle name="20% - Accent6 157" xfId="17896"/>
    <cellStyle name="20% - Accent6 157 2" xfId="17897"/>
    <cellStyle name="20% - Accent6 158" xfId="17898"/>
    <cellStyle name="20% - Accent6 158 2" xfId="17899"/>
    <cellStyle name="20% - Accent6 159" xfId="17900"/>
    <cellStyle name="20% - Accent6 159 2" xfId="17901"/>
    <cellStyle name="20% - Accent6 16" xfId="17902"/>
    <cellStyle name="20% - Accent6 16 2" xfId="17903"/>
    <cellStyle name="20% - Accent6 16 2 2" xfId="17904"/>
    <cellStyle name="20% - Accent6 16 2 2 2" xfId="17905"/>
    <cellStyle name="20% - Accent6 16 2 2 3" xfId="17906"/>
    <cellStyle name="20% - Accent6 16 2 2 4" xfId="17907"/>
    <cellStyle name="20% - Accent6 16 2 3" xfId="17908"/>
    <cellStyle name="20% - Accent6 16 2 4" xfId="17909"/>
    <cellStyle name="20% - Accent6 16 2 5" xfId="17910"/>
    <cellStyle name="20% - Accent6 16 2 6" xfId="17911"/>
    <cellStyle name="20% - Accent6 16 3" xfId="17912"/>
    <cellStyle name="20% - Accent6 16 3 2" xfId="17913"/>
    <cellStyle name="20% - Accent6 16 3 2 2" xfId="17914"/>
    <cellStyle name="20% - Accent6 16 3 3" xfId="17915"/>
    <cellStyle name="20% - Accent6 16 4" xfId="17916"/>
    <cellStyle name="20% - Accent6 16 4 2" xfId="17917"/>
    <cellStyle name="20% - Accent6 16 4 2 2" xfId="17918"/>
    <cellStyle name="20% - Accent6 16 4 3" xfId="17919"/>
    <cellStyle name="20% - Accent6 16 5" xfId="17920"/>
    <cellStyle name="20% - Accent6 16 5 2" xfId="17921"/>
    <cellStyle name="20% - Accent6 16 5 2 2" xfId="17922"/>
    <cellStyle name="20% - Accent6 16 5 3" xfId="17923"/>
    <cellStyle name="20% - Accent6 16 6" xfId="17924"/>
    <cellStyle name="20% - Accent6 16 6 2" xfId="17925"/>
    <cellStyle name="20% - Accent6 16 6 2 2" xfId="17926"/>
    <cellStyle name="20% - Accent6 16 6 3" xfId="17927"/>
    <cellStyle name="20% - Accent6 16 7" xfId="17928"/>
    <cellStyle name="20% - Accent6 160" xfId="17929"/>
    <cellStyle name="20% - Accent6 160 2" xfId="17930"/>
    <cellStyle name="20% - Accent6 161" xfId="17931"/>
    <cellStyle name="20% - Accent6 161 2" xfId="17932"/>
    <cellStyle name="20% - Accent6 162" xfId="17933"/>
    <cellStyle name="20% - Accent6 162 2" xfId="17934"/>
    <cellStyle name="20% - Accent6 163" xfId="17935"/>
    <cellStyle name="20% - Accent6 163 2" xfId="17936"/>
    <cellStyle name="20% - Accent6 164" xfId="17937"/>
    <cellStyle name="20% - Accent6 164 2" xfId="17938"/>
    <cellStyle name="20% - Accent6 165" xfId="17939"/>
    <cellStyle name="20% - Accent6 165 2" xfId="17940"/>
    <cellStyle name="20% - Accent6 166" xfId="17941"/>
    <cellStyle name="20% - Accent6 166 2" xfId="17942"/>
    <cellStyle name="20% - Accent6 167" xfId="17943"/>
    <cellStyle name="20% - Accent6 167 2" xfId="17944"/>
    <cellStyle name="20% - Accent6 168" xfId="17945"/>
    <cellStyle name="20% - Accent6 168 2" xfId="17946"/>
    <cellStyle name="20% - Accent6 169" xfId="17947"/>
    <cellStyle name="20% - Accent6 169 2" xfId="17948"/>
    <cellStyle name="20% - Accent6 17" xfId="17949"/>
    <cellStyle name="20% - Accent6 17 2" xfId="17950"/>
    <cellStyle name="20% - Accent6 17 2 2" xfId="17951"/>
    <cellStyle name="20% - Accent6 17 2 3" xfId="17952"/>
    <cellStyle name="20% - Accent6 17 2 4" xfId="17953"/>
    <cellStyle name="20% - Accent6 17 2 5" xfId="17954"/>
    <cellStyle name="20% - Accent6 17 3" xfId="17955"/>
    <cellStyle name="20% - Accent6 17 3 2" xfId="17956"/>
    <cellStyle name="20% - Accent6 17 3 2 2" xfId="17957"/>
    <cellStyle name="20% - Accent6 17 3 3" xfId="17958"/>
    <cellStyle name="20% - Accent6 17 4" xfId="17959"/>
    <cellStyle name="20% - Accent6 17 4 2" xfId="17960"/>
    <cellStyle name="20% - Accent6 17 4 2 2" xfId="17961"/>
    <cellStyle name="20% - Accent6 17 4 3" xfId="17962"/>
    <cellStyle name="20% - Accent6 17 5" xfId="17963"/>
    <cellStyle name="20% - Accent6 17 5 2" xfId="17964"/>
    <cellStyle name="20% - Accent6 17 5 2 2" xfId="17965"/>
    <cellStyle name="20% - Accent6 17 5 3" xfId="17966"/>
    <cellStyle name="20% - Accent6 17 6" xfId="17967"/>
    <cellStyle name="20% - Accent6 17 6 2" xfId="17968"/>
    <cellStyle name="20% - Accent6 17 6 2 2" xfId="17969"/>
    <cellStyle name="20% - Accent6 17 6 3" xfId="17970"/>
    <cellStyle name="20% - Accent6 17 7" xfId="17971"/>
    <cellStyle name="20% - Accent6 170" xfId="17972"/>
    <cellStyle name="20% - Accent6 170 2" xfId="17973"/>
    <cellStyle name="20% - Accent6 171" xfId="17974"/>
    <cellStyle name="20% - Accent6 171 2" xfId="17975"/>
    <cellStyle name="20% - Accent6 172" xfId="17976"/>
    <cellStyle name="20% - Accent6 172 2" xfId="17977"/>
    <cellStyle name="20% - Accent6 173" xfId="17978"/>
    <cellStyle name="20% - Accent6 173 2" xfId="17979"/>
    <cellStyle name="20% - Accent6 174" xfId="17980"/>
    <cellStyle name="20% - Accent6 174 2" xfId="17981"/>
    <cellStyle name="20% - Accent6 175" xfId="17982"/>
    <cellStyle name="20% - Accent6 176" xfId="17983"/>
    <cellStyle name="20% - Accent6 177" xfId="17984"/>
    <cellStyle name="20% - Accent6 178" xfId="17985"/>
    <cellStyle name="20% - Accent6 179" xfId="17986"/>
    <cellStyle name="20% - Accent6 18" xfId="17987"/>
    <cellStyle name="20% - Accent6 18 2" xfId="17988"/>
    <cellStyle name="20% - Accent6 18 2 2" xfId="17989"/>
    <cellStyle name="20% - Accent6 18 2 3" xfId="17990"/>
    <cellStyle name="20% - Accent6 18 2 4" xfId="17991"/>
    <cellStyle name="20% - Accent6 18 2 5" xfId="17992"/>
    <cellStyle name="20% - Accent6 18 3" xfId="17993"/>
    <cellStyle name="20% - Accent6 18 3 2" xfId="17994"/>
    <cellStyle name="20% - Accent6 18 3 2 2" xfId="17995"/>
    <cellStyle name="20% - Accent6 18 3 3" xfId="17996"/>
    <cellStyle name="20% - Accent6 18 4" xfId="17997"/>
    <cellStyle name="20% - Accent6 18 4 2" xfId="17998"/>
    <cellStyle name="20% - Accent6 18 4 2 2" xfId="17999"/>
    <cellStyle name="20% - Accent6 18 4 3" xfId="18000"/>
    <cellStyle name="20% - Accent6 18 5" xfId="18001"/>
    <cellStyle name="20% - Accent6 18 5 2" xfId="18002"/>
    <cellStyle name="20% - Accent6 18 5 2 2" xfId="18003"/>
    <cellStyle name="20% - Accent6 18 5 3" xfId="18004"/>
    <cellStyle name="20% - Accent6 18 6" xfId="18005"/>
    <cellStyle name="20% - Accent6 18 6 2" xfId="18006"/>
    <cellStyle name="20% - Accent6 18 6 2 2" xfId="18007"/>
    <cellStyle name="20% - Accent6 18 6 3" xfId="18008"/>
    <cellStyle name="20% - Accent6 18 7" xfId="18009"/>
    <cellStyle name="20% - Accent6 180" xfId="18010"/>
    <cellStyle name="20% - Accent6 181" xfId="18011"/>
    <cellStyle name="20% - Accent6 182" xfId="18012"/>
    <cellStyle name="20% - Accent6 183" xfId="18013"/>
    <cellStyle name="20% - Accent6 184" xfId="18014"/>
    <cellStyle name="20% - Accent6 185" xfId="18015"/>
    <cellStyle name="20% - Accent6 186" xfId="18016"/>
    <cellStyle name="20% - Accent6 187" xfId="18017"/>
    <cellStyle name="20% - Accent6 188" xfId="18018"/>
    <cellStyle name="20% - Accent6 189" xfId="18019"/>
    <cellStyle name="20% - Accent6 19" xfId="18020"/>
    <cellStyle name="20% - Accent6 19 2" xfId="18021"/>
    <cellStyle name="20% - Accent6 19 2 2" xfId="18022"/>
    <cellStyle name="20% - Accent6 19 2 3" xfId="18023"/>
    <cellStyle name="20% - Accent6 19 2 4" xfId="18024"/>
    <cellStyle name="20% - Accent6 19 2 5" xfId="18025"/>
    <cellStyle name="20% - Accent6 19 3" xfId="18026"/>
    <cellStyle name="20% - Accent6 19 3 2" xfId="18027"/>
    <cellStyle name="20% - Accent6 19 3 2 2" xfId="18028"/>
    <cellStyle name="20% - Accent6 19 3 3" xfId="18029"/>
    <cellStyle name="20% - Accent6 19 4" xfId="18030"/>
    <cellStyle name="20% - Accent6 19 4 2" xfId="18031"/>
    <cellStyle name="20% - Accent6 19 4 2 2" xfId="18032"/>
    <cellStyle name="20% - Accent6 19 4 3" xfId="18033"/>
    <cellStyle name="20% - Accent6 19 5" xfId="18034"/>
    <cellStyle name="20% - Accent6 19 5 2" xfId="18035"/>
    <cellStyle name="20% - Accent6 19 5 2 2" xfId="18036"/>
    <cellStyle name="20% - Accent6 19 5 3" xfId="18037"/>
    <cellStyle name="20% - Accent6 19 6" xfId="18038"/>
    <cellStyle name="20% - Accent6 19 6 2" xfId="18039"/>
    <cellStyle name="20% - Accent6 19 6 2 2" xfId="18040"/>
    <cellStyle name="20% - Accent6 19 6 3" xfId="18041"/>
    <cellStyle name="20% - Accent6 19 7" xfId="18042"/>
    <cellStyle name="20% - Accent6 190" xfId="18043"/>
    <cellStyle name="20% - Accent6 191" xfId="18044"/>
    <cellStyle name="20% - Accent6 192" xfId="18045"/>
    <cellStyle name="20% - Accent6 193" xfId="18046"/>
    <cellStyle name="20% - Accent6 194" xfId="18047"/>
    <cellStyle name="20% - Accent6 195" xfId="18048"/>
    <cellStyle name="20% - Accent6 196" xfId="18049"/>
    <cellStyle name="20% - Accent6 197" xfId="18050"/>
    <cellStyle name="20% - Accent6 198" xfId="18051"/>
    <cellStyle name="20% - Accent6 199" xfId="18052"/>
    <cellStyle name="20% - Accent6 2" xfId="18053"/>
    <cellStyle name="20% - Accent6 2 10" xfId="18054"/>
    <cellStyle name="20% - Accent6 2 10 2" xfId="18055"/>
    <cellStyle name="20% - Accent6 2 10 2 2" xfId="18056"/>
    <cellStyle name="20% - Accent6 2 10 3" xfId="18057"/>
    <cellStyle name="20% - Accent6 2 11" xfId="18058"/>
    <cellStyle name="20% - Accent6 2 11 2" xfId="18059"/>
    <cellStyle name="20% - Accent6 2 11 2 2" xfId="18060"/>
    <cellStyle name="20% - Accent6 2 11 3" xfId="18061"/>
    <cellStyle name="20% - Accent6 2 12" xfId="18062"/>
    <cellStyle name="20% - Accent6 2 12 2" xfId="18063"/>
    <cellStyle name="20% - Accent6 2 12 2 2" xfId="18064"/>
    <cellStyle name="20% - Accent6 2 12 3" xfId="18065"/>
    <cellStyle name="20% - Accent6 2 13" xfId="18066"/>
    <cellStyle name="20% - Accent6 2 13 2" xfId="18067"/>
    <cellStyle name="20% - Accent6 2 13 2 2" xfId="18068"/>
    <cellStyle name="20% - Accent6 2 13 3" xfId="18069"/>
    <cellStyle name="20% - Accent6 2 14" xfId="18070"/>
    <cellStyle name="20% - Accent6 2 14 2" xfId="18071"/>
    <cellStyle name="20% - Accent6 2 14 2 2" xfId="18072"/>
    <cellStyle name="20% - Accent6 2 14 3" xfId="18073"/>
    <cellStyle name="20% - Accent6 2 15" xfId="18074"/>
    <cellStyle name="20% - Accent6 2 15 2" xfId="18075"/>
    <cellStyle name="20% - Accent6 2 15 2 2" xfId="18076"/>
    <cellStyle name="20% - Accent6 2 15 3" xfId="18077"/>
    <cellStyle name="20% - Accent6 2 16" xfId="18078"/>
    <cellStyle name="20% - Accent6 2 17" xfId="18079"/>
    <cellStyle name="20% - Accent6 2 17 2" xfId="18080"/>
    <cellStyle name="20% - Accent6 2 17 2 2" xfId="18081"/>
    <cellStyle name="20% - Accent6 2 17 3" xfId="18082"/>
    <cellStyle name="20% - Accent6 2 18" xfId="18083"/>
    <cellStyle name="20% - Accent6 2 18 2" xfId="18084"/>
    <cellStyle name="20% - Accent6 2 18 2 2" xfId="18085"/>
    <cellStyle name="20% - Accent6 2 18 3" xfId="18086"/>
    <cellStyle name="20% - Accent6 2 19" xfId="18087"/>
    <cellStyle name="20% - Accent6 2 19 2" xfId="18088"/>
    <cellStyle name="20% - Accent6 2 19 2 2" xfId="18089"/>
    <cellStyle name="20% - Accent6 2 19 3" xfId="18090"/>
    <cellStyle name="20% - Accent6 2 2" xfId="18091"/>
    <cellStyle name="20% - Accent6 2 2 10" xfId="18092"/>
    <cellStyle name="20% - Accent6 2 2 11" xfId="18093"/>
    <cellStyle name="20% - Accent6 2 2 12" xfId="18094"/>
    <cellStyle name="20% - Accent6 2 2 2" xfId="18095"/>
    <cellStyle name="20% - Accent6 2 2 2 10" xfId="18096"/>
    <cellStyle name="20% - Accent6 2 2 2 2" xfId="18097"/>
    <cellStyle name="20% - Accent6 2 2 2 2 2" xfId="18098"/>
    <cellStyle name="20% - Accent6 2 2 2 2 2 2" xfId="18099"/>
    <cellStyle name="20% - Accent6 2 2 2 2 2 2 2" xfId="18100"/>
    <cellStyle name="20% - Accent6 2 2 2 2 2 2 2 2" xfId="18101"/>
    <cellStyle name="20% - Accent6 2 2 2 2 2 2 2 2 2" xfId="18102"/>
    <cellStyle name="20% - Accent6 2 2 2 2 2 2 2 2 2 2" xfId="18103"/>
    <cellStyle name="20% - Accent6 2 2 2 2 2 2 2 2 2 2 2" xfId="18104"/>
    <cellStyle name="20% - Accent6 2 2 2 2 2 2 2 2 2 3" xfId="18105"/>
    <cellStyle name="20% - Accent6 2 2 2 2 2 2 2 2 3" xfId="18106"/>
    <cellStyle name="20% - Accent6 2 2 2 2 2 2 2 2 3 2" xfId="18107"/>
    <cellStyle name="20% - Accent6 2 2 2 2 2 2 2 2 3 2 2" xfId="18108"/>
    <cellStyle name="20% - Accent6 2 2 2 2 2 2 2 2 3 3" xfId="18109"/>
    <cellStyle name="20% - Accent6 2 2 2 2 2 2 2 2 4" xfId="18110"/>
    <cellStyle name="20% - Accent6 2 2 2 2 2 2 2 3" xfId="18111"/>
    <cellStyle name="20% - Accent6 2 2 2 2 2 2 2 4" xfId="18112"/>
    <cellStyle name="20% - Accent6 2 2 2 2 2 2 2 4 2" xfId="18113"/>
    <cellStyle name="20% - Accent6 2 2 2 2 2 2 2 5" xfId="18114"/>
    <cellStyle name="20% - Accent6 2 2 2 2 2 2 2 6" xfId="18115"/>
    <cellStyle name="20% - Accent6 2 2 2 2 2 2 2 7" xfId="18116"/>
    <cellStyle name="20% - Accent6 2 2 2 2 2 2 3" xfId="18117"/>
    <cellStyle name="20% - Accent6 2 2 2 2 2 2 3 2" xfId="18118"/>
    <cellStyle name="20% - Accent6 2 2 2 2 2 2 3 2 2" xfId="18119"/>
    <cellStyle name="20% - Accent6 2 2 2 2 2 2 3 3" xfId="18120"/>
    <cellStyle name="20% - Accent6 2 2 2 2 2 2 4" xfId="18121"/>
    <cellStyle name="20% - Accent6 2 2 2 2 2 2 5" xfId="18122"/>
    <cellStyle name="20% - Accent6 2 2 2 2 2 2 6" xfId="18123"/>
    <cellStyle name="20% - Accent6 2 2 2 2 2 2 7" xfId="18124"/>
    <cellStyle name="20% - Accent6 2 2 2 2 2 3" xfId="18125"/>
    <cellStyle name="20% - Accent6 2 2 2 2 2 4" xfId="18126"/>
    <cellStyle name="20% - Accent6 2 2 2 2 2 4 2" xfId="18127"/>
    <cellStyle name="20% - Accent6 2 2 2 2 2 5" xfId="18128"/>
    <cellStyle name="20% - Accent6 2 2 2 2 2 6" xfId="18129"/>
    <cellStyle name="20% - Accent6 2 2 2 2 2 7" xfId="18130"/>
    <cellStyle name="20% - Accent6 2 2 2 2 3" xfId="18131"/>
    <cellStyle name="20% - Accent6 2 2 2 2 3 2" xfId="18132"/>
    <cellStyle name="20% - Accent6 2 2 2 2 3 2 2" xfId="18133"/>
    <cellStyle name="20% - Accent6 2 2 2 2 3 3" xfId="18134"/>
    <cellStyle name="20% - Accent6 2 2 2 2 4" xfId="18135"/>
    <cellStyle name="20% - Accent6 2 2 2 2 4 2" xfId="18136"/>
    <cellStyle name="20% - Accent6 2 2 2 2 4 2 2" xfId="18137"/>
    <cellStyle name="20% - Accent6 2 2 2 2 4 3" xfId="18138"/>
    <cellStyle name="20% - Accent6 2 2 2 2 5" xfId="18139"/>
    <cellStyle name="20% - Accent6 2 2 2 2 5 2" xfId="18140"/>
    <cellStyle name="20% - Accent6 2 2 2 2 5 2 2" xfId="18141"/>
    <cellStyle name="20% - Accent6 2 2 2 2 5 3" xfId="18142"/>
    <cellStyle name="20% - Accent6 2 2 2 2 6" xfId="18143"/>
    <cellStyle name="20% - Accent6 2 2 2 2 7" xfId="18144"/>
    <cellStyle name="20% - Accent6 2 2 2 2 8" xfId="18145"/>
    <cellStyle name="20% - Accent6 2 2 2 2 9" xfId="18146"/>
    <cellStyle name="20% - Accent6 2 2 2 3" xfId="18147"/>
    <cellStyle name="20% - Accent6 2 2 2 4" xfId="18148"/>
    <cellStyle name="20% - Accent6 2 2 2 5" xfId="18149"/>
    <cellStyle name="20% - Accent6 2 2 2 6" xfId="18150"/>
    <cellStyle name="20% - Accent6 2 2 2 6 2" xfId="18151"/>
    <cellStyle name="20% - Accent6 2 2 2 7" xfId="18152"/>
    <cellStyle name="20% - Accent6 2 2 2 8" xfId="18153"/>
    <cellStyle name="20% - Accent6 2 2 2 9" xfId="18154"/>
    <cellStyle name="20% - Accent6 2 2 3" xfId="18155"/>
    <cellStyle name="20% - Accent6 2 2 3 2" xfId="18156"/>
    <cellStyle name="20% - Accent6 2 2 3 2 2" xfId="18157"/>
    <cellStyle name="20% - Accent6 2 2 3 3" xfId="18158"/>
    <cellStyle name="20% - Accent6 2 2 3 4" xfId="18159"/>
    <cellStyle name="20% - Accent6 2 2 4" xfId="18160"/>
    <cellStyle name="20% - Accent6 2 2 4 2" xfId="18161"/>
    <cellStyle name="20% - Accent6 2 2 4 2 2" xfId="18162"/>
    <cellStyle name="20% - Accent6 2 2 4 3" xfId="18163"/>
    <cellStyle name="20% - Accent6 2 2 5" xfId="18164"/>
    <cellStyle name="20% - Accent6 2 2 5 2" xfId="18165"/>
    <cellStyle name="20% - Accent6 2 2 5 2 2" xfId="18166"/>
    <cellStyle name="20% - Accent6 2 2 5 3" xfId="18167"/>
    <cellStyle name="20% - Accent6 2 2 6" xfId="18168"/>
    <cellStyle name="20% - Accent6 2 2 6 2" xfId="18169"/>
    <cellStyle name="20% - Accent6 2 2 6 2 2" xfId="18170"/>
    <cellStyle name="20% - Accent6 2 2 6 3" xfId="18171"/>
    <cellStyle name="20% - Accent6 2 2 7" xfId="18172"/>
    <cellStyle name="20% - Accent6 2 2 8" xfId="18173"/>
    <cellStyle name="20% - Accent6 2 2 9" xfId="18174"/>
    <cellStyle name="20% - Accent6 2 20" xfId="18175"/>
    <cellStyle name="20% - Accent6 2 21" xfId="18176"/>
    <cellStyle name="20% - Accent6 2 22" xfId="18177"/>
    <cellStyle name="20% - Accent6 2 23" xfId="18178"/>
    <cellStyle name="20% - Accent6 2 24" xfId="18179"/>
    <cellStyle name="20% - Accent6 2 25" xfId="18180"/>
    <cellStyle name="20% - Accent6 2 26" xfId="18181"/>
    <cellStyle name="20% - Accent6 2 27" xfId="18182"/>
    <cellStyle name="20% - Accent6 2 28" xfId="18183"/>
    <cellStyle name="20% - Accent6 2 29" xfId="18184"/>
    <cellStyle name="20% - Accent6 2 3" xfId="18185"/>
    <cellStyle name="20% - Accent6 2 3 2" xfId="18186"/>
    <cellStyle name="20% - Accent6 2 3 3" xfId="18187"/>
    <cellStyle name="20% - Accent6 2 3 3 2" xfId="18188"/>
    <cellStyle name="20% - Accent6 2 3 4" xfId="18189"/>
    <cellStyle name="20% - Accent6 2 30" xfId="18190"/>
    <cellStyle name="20% - Accent6 2 31" xfId="18191"/>
    <cellStyle name="20% - Accent6 2 32" xfId="18192"/>
    <cellStyle name="20% - Accent6 2 4" xfId="18193"/>
    <cellStyle name="20% - Accent6 2 4 2" xfId="18194"/>
    <cellStyle name="20% - Accent6 2 4 3" xfId="18195"/>
    <cellStyle name="20% - Accent6 2 4 3 2" xfId="18196"/>
    <cellStyle name="20% - Accent6 2 4 4" xfId="18197"/>
    <cellStyle name="20% - Accent6 2 5" xfId="18198"/>
    <cellStyle name="20% - Accent6 2 5 2" xfId="18199"/>
    <cellStyle name="20% - Accent6 2 5 3" xfId="18200"/>
    <cellStyle name="20% - Accent6 2 5 3 2" xfId="18201"/>
    <cellStyle name="20% - Accent6 2 5 4" xfId="18202"/>
    <cellStyle name="20% - Accent6 2 6" xfId="18203"/>
    <cellStyle name="20% - Accent6 2 6 2" xfId="18204"/>
    <cellStyle name="20% - Accent6 2 6 2 2" xfId="18205"/>
    <cellStyle name="20% - Accent6 2 6 3" xfId="18206"/>
    <cellStyle name="20% - Accent6 2 7" xfId="18207"/>
    <cellStyle name="20% - Accent6 2 7 2" xfId="18208"/>
    <cellStyle name="20% - Accent6 2 7 2 2" xfId="18209"/>
    <cellStyle name="20% - Accent6 2 7 3" xfId="18210"/>
    <cellStyle name="20% - Accent6 2 8" xfId="18211"/>
    <cellStyle name="20% - Accent6 2 8 2" xfId="18212"/>
    <cellStyle name="20% - Accent6 2 8 2 2" xfId="18213"/>
    <cellStyle name="20% - Accent6 2 8 3" xfId="18214"/>
    <cellStyle name="20% - Accent6 2 9" xfId="18215"/>
    <cellStyle name="20% - Accent6 2 9 2" xfId="18216"/>
    <cellStyle name="20% - Accent6 2 9 2 2" xfId="18217"/>
    <cellStyle name="20% - Accent6 2 9 3" xfId="18218"/>
    <cellStyle name="20% - Accent6 20" xfId="18219"/>
    <cellStyle name="20% - Accent6 20 2" xfId="18220"/>
    <cellStyle name="20% - Accent6 20 2 2" xfId="18221"/>
    <cellStyle name="20% - Accent6 20 2 3" xfId="18222"/>
    <cellStyle name="20% - Accent6 20 2 4" xfId="18223"/>
    <cellStyle name="20% - Accent6 20 2 5" xfId="18224"/>
    <cellStyle name="20% - Accent6 20 3" xfId="18225"/>
    <cellStyle name="20% - Accent6 20 3 2" xfId="18226"/>
    <cellStyle name="20% - Accent6 20 3 2 2" xfId="18227"/>
    <cellStyle name="20% - Accent6 20 3 3" xfId="18228"/>
    <cellStyle name="20% - Accent6 20 4" xfId="18229"/>
    <cellStyle name="20% - Accent6 20 4 2" xfId="18230"/>
    <cellStyle name="20% - Accent6 20 4 2 2" xfId="18231"/>
    <cellStyle name="20% - Accent6 20 4 3" xfId="18232"/>
    <cellStyle name="20% - Accent6 20 5" xfId="18233"/>
    <cellStyle name="20% - Accent6 20 5 2" xfId="18234"/>
    <cellStyle name="20% - Accent6 20 5 2 2" xfId="18235"/>
    <cellStyle name="20% - Accent6 20 5 3" xfId="18236"/>
    <cellStyle name="20% - Accent6 20 6" xfId="18237"/>
    <cellStyle name="20% - Accent6 20 6 2" xfId="18238"/>
    <cellStyle name="20% - Accent6 20 6 2 2" xfId="18239"/>
    <cellStyle name="20% - Accent6 20 6 3" xfId="18240"/>
    <cellStyle name="20% - Accent6 20 7" xfId="18241"/>
    <cellStyle name="20% - Accent6 200" xfId="18242"/>
    <cellStyle name="20% - Accent6 201" xfId="18243"/>
    <cellStyle name="20% - Accent6 202" xfId="18244"/>
    <cellStyle name="20% - Accent6 203" xfId="18245"/>
    <cellStyle name="20% - Accent6 204" xfId="18246"/>
    <cellStyle name="20% - Accent6 205" xfId="18247"/>
    <cellStyle name="20% - Accent6 206" xfId="18248"/>
    <cellStyle name="20% - Accent6 207" xfId="18249"/>
    <cellStyle name="20% - Accent6 208" xfId="18250"/>
    <cellStyle name="20% - Accent6 209" xfId="18251"/>
    <cellStyle name="20% - Accent6 21" xfId="18252"/>
    <cellStyle name="20% - Accent6 21 2" xfId="18253"/>
    <cellStyle name="20% - Accent6 21 2 2" xfId="18254"/>
    <cellStyle name="20% - Accent6 21 2 3" xfId="18255"/>
    <cellStyle name="20% - Accent6 21 2 4" xfId="18256"/>
    <cellStyle name="20% - Accent6 21 2 5" xfId="18257"/>
    <cellStyle name="20% - Accent6 21 3" xfId="18258"/>
    <cellStyle name="20% - Accent6 21 3 2" xfId="18259"/>
    <cellStyle name="20% - Accent6 21 3 2 2" xfId="18260"/>
    <cellStyle name="20% - Accent6 21 3 3" xfId="18261"/>
    <cellStyle name="20% - Accent6 21 4" xfId="18262"/>
    <cellStyle name="20% - Accent6 21 4 2" xfId="18263"/>
    <cellStyle name="20% - Accent6 21 4 2 2" xfId="18264"/>
    <cellStyle name="20% - Accent6 21 4 3" xfId="18265"/>
    <cellStyle name="20% - Accent6 21 5" xfId="18266"/>
    <cellStyle name="20% - Accent6 21 5 2" xfId="18267"/>
    <cellStyle name="20% - Accent6 21 5 2 2" xfId="18268"/>
    <cellStyle name="20% - Accent6 21 5 3" xfId="18269"/>
    <cellStyle name="20% - Accent6 21 6" xfId="18270"/>
    <cellStyle name="20% - Accent6 21 6 2" xfId="18271"/>
    <cellStyle name="20% - Accent6 21 6 2 2" xfId="18272"/>
    <cellStyle name="20% - Accent6 21 6 3" xfId="18273"/>
    <cellStyle name="20% - Accent6 21 7" xfId="18274"/>
    <cellStyle name="20% - Accent6 210" xfId="18275"/>
    <cellStyle name="20% - Accent6 211" xfId="18276"/>
    <cellStyle name="20% - Accent6 212" xfId="18277"/>
    <cellStyle name="20% - Accent6 213" xfId="18278"/>
    <cellStyle name="20% - Accent6 214" xfId="18279"/>
    <cellStyle name="20% - Accent6 215" xfId="18280"/>
    <cellStyle name="20% - Accent6 216" xfId="18281"/>
    <cellStyle name="20% - Accent6 217" xfId="18282"/>
    <cellStyle name="20% - Accent6 218" xfId="18283"/>
    <cellStyle name="20% - Accent6 219" xfId="18284"/>
    <cellStyle name="20% - Accent6 22" xfId="18285"/>
    <cellStyle name="20% - Accent6 22 2" xfId="18286"/>
    <cellStyle name="20% - Accent6 22 2 2" xfId="18287"/>
    <cellStyle name="20% - Accent6 22 2 3" xfId="18288"/>
    <cellStyle name="20% - Accent6 22 2 4" xfId="18289"/>
    <cellStyle name="20% - Accent6 22 2 5" xfId="18290"/>
    <cellStyle name="20% - Accent6 22 3" xfId="18291"/>
    <cellStyle name="20% - Accent6 22 3 2" xfId="18292"/>
    <cellStyle name="20% - Accent6 22 3 2 2" xfId="18293"/>
    <cellStyle name="20% - Accent6 22 3 3" xfId="18294"/>
    <cellStyle name="20% - Accent6 22 4" xfId="18295"/>
    <cellStyle name="20% - Accent6 22 4 2" xfId="18296"/>
    <cellStyle name="20% - Accent6 22 4 2 2" xfId="18297"/>
    <cellStyle name="20% - Accent6 22 4 3" xfId="18298"/>
    <cellStyle name="20% - Accent6 22 5" xfId="18299"/>
    <cellStyle name="20% - Accent6 22 5 2" xfId="18300"/>
    <cellStyle name="20% - Accent6 22 5 2 2" xfId="18301"/>
    <cellStyle name="20% - Accent6 22 5 3" xfId="18302"/>
    <cellStyle name="20% - Accent6 22 6" xfId="18303"/>
    <cellStyle name="20% - Accent6 22 6 2" xfId="18304"/>
    <cellStyle name="20% - Accent6 22 6 2 2" xfId="18305"/>
    <cellStyle name="20% - Accent6 22 6 3" xfId="18306"/>
    <cellStyle name="20% - Accent6 22 7" xfId="18307"/>
    <cellStyle name="20% - Accent6 220" xfId="18308"/>
    <cellStyle name="20% - Accent6 221" xfId="18309"/>
    <cellStyle name="20% - Accent6 222" xfId="18310"/>
    <cellStyle name="20% - Accent6 223" xfId="18311"/>
    <cellStyle name="20% - Accent6 224" xfId="18312"/>
    <cellStyle name="20% - Accent6 225" xfId="18313"/>
    <cellStyle name="20% - Accent6 226" xfId="18314"/>
    <cellStyle name="20% - Accent6 227" xfId="18315"/>
    <cellStyle name="20% - Accent6 228" xfId="18316"/>
    <cellStyle name="20% - Accent6 229" xfId="18317"/>
    <cellStyle name="20% - Accent6 23" xfId="18318"/>
    <cellStyle name="20% - Accent6 23 2" xfId="18319"/>
    <cellStyle name="20% - Accent6 23 2 2" xfId="18320"/>
    <cellStyle name="20% - Accent6 23 2 3" xfId="18321"/>
    <cellStyle name="20% - Accent6 23 2 4" xfId="18322"/>
    <cellStyle name="20% - Accent6 23 2 5" xfId="18323"/>
    <cellStyle name="20% - Accent6 23 3" xfId="18324"/>
    <cellStyle name="20% - Accent6 23 3 2" xfId="18325"/>
    <cellStyle name="20% - Accent6 23 3 2 2" xfId="18326"/>
    <cellStyle name="20% - Accent6 23 3 3" xfId="18327"/>
    <cellStyle name="20% - Accent6 23 4" xfId="18328"/>
    <cellStyle name="20% - Accent6 23 4 2" xfId="18329"/>
    <cellStyle name="20% - Accent6 23 4 2 2" xfId="18330"/>
    <cellStyle name="20% - Accent6 23 4 3" xfId="18331"/>
    <cellStyle name="20% - Accent6 23 5" xfId="18332"/>
    <cellStyle name="20% - Accent6 23 5 2" xfId="18333"/>
    <cellStyle name="20% - Accent6 23 5 2 2" xfId="18334"/>
    <cellStyle name="20% - Accent6 23 5 3" xfId="18335"/>
    <cellStyle name="20% - Accent6 23 6" xfId="18336"/>
    <cellStyle name="20% - Accent6 23 6 2" xfId="18337"/>
    <cellStyle name="20% - Accent6 23 6 2 2" xfId="18338"/>
    <cellStyle name="20% - Accent6 23 6 3" xfId="18339"/>
    <cellStyle name="20% - Accent6 23 7" xfId="18340"/>
    <cellStyle name="20% - Accent6 230" xfId="18341"/>
    <cellStyle name="20% - Accent6 231" xfId="18342"/>
    <cellStyle name="20% - Accent6 232" xfId="18343"/>
    <cellStyle name="20% - Accent6 233" xfId="18344"/>
    <cellStyle name="20% - Accent6 234" xfId="18345"/>
    <cellStyle name="20% - Accent6 235" xfId="18346"/>
    <cellStyle name="20% - Accent6 236" xfId="18347"/>
    <cellStyle name="20% - Accent6 237" xfId="18348"/>
    <cellStyle name="20% - Accent6 24" xfId="18349"/>
    <cellStyle name="20% - Accent6 24 2" xfId="18350"/>
    <cellStyle name="20% - Accent6 24 2 2" xfId="18351"/>
    <cellStyle name="20% - Accent6 24 2 3" xfId="18352"/>
    <cellStyle name="20% - Accent6 24 2 4" xfId="18353"/>
    <cellStyle name="20% - Accent6 24 2 5" xfId="18354"/>
    <cellStyle name="20% - Accent6 24 3" xfId="18355"/>
    <cellStyle name="20% - Accent6 24 3 2" xfId="18356"/>
    <cellStyle name="20% - Accent6 24 3 2 2" xfId="18357"/>
    <cellStyle name="20% - Accent6 24 3 3" xfId="18358"/>
    <cellStyle name="20% - Accent6 24 4" xfId="18359"/>
    <cellStyle name="20% - Accent6 24 4 2" xfId="18360"/>
    <cellStyle name="20% - Accent6 24 4 2 2" xfId="18361"/>
    <cellStyle name="20% - Accent6 24 4 3" xfId="18362"/>
    <cellStyle name="20% - Accent6 24 5" xfId="18363"/>
    <cellStyle name="20% - Accent6 24 5 2" xfId="18364"/>
    <cellStyle name="20% - Accent6 24 5 2 2" xfId="18365"/>
    <cellStyle name="20% - Accent6 24 5 3" xfId="18366"/>
    <cellStyle name="20% - Accent6 24 6" xfId="18367"/>
    <cellStyle name="20% - Accent6 24 6 2" xfId="18368"/>
    <cellStyle name="20% - Accent6 24 6 2 2" xfId="18369"/>
    <cellStyle name="20% - Accent6 24 6 3" xfId="18370"/>
    <cellStyle name="20% - Accent6 24 7" xfId="18371"/>
    <cellStyle name="20% - Accent6 25" xfId="18372"/>
    <cellStyle name="20% - Accent6 25 2" xfId="18373"/>
    <cellStyle name="20% - Accent6 25 2 2" xfId="18374"/>
    <cellStyle name="20% - Accent6 25 2 3" xfId="18375"/>
    <cellStyle name="20% - Accent6 25 2 4" xfId="18376"/>
    <cellStyle name="20% - Accent6 25 2 5" xfId="18377"/>
    <cellStyle name="20% - Accent6 25 3" xfId="18378"/>
    <cellStyle name="20% - Accent6 25 3 2" xfId="18379"/>
    <cellStyle name="20% - Accent6 25 3 2 2" xfId="18380"/>
    <cellStyle name="20% - Accent6 25 3 3" xfId="18381"/>
    <cellStyle name="20% - Accent6 25 4" xfId="18382"/>
    <cellStyle name="20% - Accent6 25 4 2" xfId="18383"/>
    <cellStyle name="20% - Accent6 25 4 2 2" xfId="18384"/>
    <cellStyle name="20% - Accent6 25 4 3" xfId="18385"/>
    <cellStyle name="20% - Accent6 25 5" xfId="18386"/>
    <cellStyle name="20% - Accent6 25 5 2" xfId="18387"/>
    <cellStyle name="20% - Accent6 25 5 2 2" xfId="18388"/>
    <cellStyle name="20% - Accent6 25 5 3" xfId="18389"/>
    <cellStyle name="20% - Accent6 25 6" xfId="18390"/>
    <cellStyle name="20% - Accent6 25 6 2" xfId="18391"/>
    <cellStyle name="20% - Accent6 25 6 2 2" xfId="18392"/>
    <cellStyle name="20% - Accent6 25 6 3" xfId="18393"/>
    <cellStyle name="20% - Accent6 25 7" xfId="18394"/>
    <cellStyle name="20% - Accent6 26" xfId="18395"/>
    <cellStyle name="20% - Accent6 26 2" xfId="18396"/>
    <cellStyle name="20% - Accent6 26 2 2" xfId="18397"/>
    <cellStyle name="20% - Accent6 26 2 3" xfId="18398"/>
    <cellStyle name="20% - Accent6 26 2 4" xfId="18399"/>
    <cellStyle name="20% - Accent6 26 2 5" xfId="18400"/>
    <cellStyle name="20% - Accent6 26 3" xfId="18401"/>
    <cellStyle name="20% - Accent6 26 3 2" xfId="18402"/>
    <cellStyle name="20% - Accent6 26 3 2 2" xfId="18403"/>
    <cellStyle name="20% - Accent6 26 3 3" xfId="18404"/>
    <cellStyle name="20% - Accent6 26 4" xfId="18405"/>
    <cellStyle name="20% - Accent6 26 4 2" xfId="18406"/>
    <cellStyle name="20% - Accent6 26 4 2 2" xfId="18407"/>
    <cellStyle name="20% - Accent6 26 4 3" xfId="18408"/>
    <cellStyle name="20% - Accent6 26 5" xfId="18409"/>
    <cellStyle name="20% - Accent6 26 5 2" xfId="18410"/>
    <cellStyle name="20% - Accent6 26 5 2 2" xfId="18411"/>
    <cellStyle name="20% - Accent6 26 5 3" xfId="18412"/>
    <cellStyle name="20% - Accent6 26 6" xfId="18413"/>
    <cellStyle name="20% - Accent6 26 6 2" xfId="18414"/>
    <cellStyle name="20% - Accent6 26 6 2 2" xfId="18415"/>
    <cellStyle name="20% - Accent6 26 6 3" xfId="18416"/>
    <cellStyle name="20% - Accent6 26 7" xfId="18417"/>
    <cellStyle name="20% - Accent6 27" xfId="18418"/>
    <cellStyle name="20% - Accent6 27 2" xfId="18419"/>
    <cellStyle name="20% - Accent6 27 2 2" xfId="18420"/>
    <cellStyle name="20% - Accent6 27 2 3" xfId="18421"/>
    <cellStyle name="20% - Accent6 27 2 4" xfId="18422"/>
    <cellStyle name="20% - Accent6 27 2 5" xfId="18423"/>
    <cellStyle name="20% - Accent6 27 3" xfId="18424"/>
    <cellStyle name="20% - Accent6 27 3 2" xfId="18425"/>
    <cellStyle name="20% - Accent6 27 3 2 2" xfId="18426"/>
    <cellStyle name="20% - Accent6 27 3 3" xfId="18427"/>
    <cellStyle name="20% - Accent6 27 4" xfId="18428"/>
    <cellStyle name="20% - Accent6 27 4 2" xfId="18429"/>
    <cellStyle name="20% - Accent6 27 4 2 2" xfId="18430"/>
    <cellStyle name="20% - Accent6 27 4 3" xfId="18431"/>
    <cellStyle name="20% - Accent6 27 5" xfId="18432"/>
    <cellStyle name="20% - Accent6 27 5 2" xfId="18433"/>
    <cellStyle name="20% - Accent6 27 5 2 2" xfId="18434"/>
    <cellStyle name="20% - Accent6 27 5 3" xfId="18435"/>
    <cellStyle name="20% - Accent6 27 6" xfId="18436"/>
    <cellStyle name="20% - Accent6 27 6 2" xfId="18437"/>
    <cellStyle name="20% - Accent6 27 6 2 2" xfId="18438"/>
    <cellStyle name="20% - Accent6 27 6 3" xfId="18439"/>
    <cellStyle name="20% - Accent6 27 7" xfId="18440"/>
    <cellStyle name="20% - Accent6 28" xfId="18441"/>
    <cellStyle name="20% - Accent6 28 2" xfId="18442"/>
    <cellStyle name="20% - Accent6 28 2 2" xfId="18443"/>
    <cellStyle name="20% - Accent6 28 2 3" xfId="18444"/>
    <cellStyle name="20% - Accent6 28 2 4" xfId="18445"/>
    <cellStyle name="20% - Accent6 28 2 5" xfId="18446"/>
    <cellStyle name="20% - Accent6 28 3" xfId="18447"/>
    <cellStyle name="20% - Accent6 28 3 2" xfId="18448"/>
    <cellStyle name="20% - Accent6 28 3 2 2" xfId="18449"/>
    <cellStyle name="20% - Accent6 28 3 3" xfId="18450"/>
    <cellStyle name="20% - Accent6 28 4" xfId="18451"/>
    <cellStyle name="20% - Accent6 28 4 2" xfId="18452"/>
    <cellStyle name="20% - Accent6 28 4 2 2" xfId="18453"/>
    <cellStyle name="20% - Accent6 28 4 3" xfId="18454"/>
    <cellStyle name="20% - Accent6 28 5" xfId="18455"/>
    <cellStyle name="20% - Accent6 28 5 2" xfId="18456"/>
    <cellStyle name="20% - Accent6 28 5 2 2" xfId="18457"/>
    <cellStyle name="20% - Accent6 28 5 3" xfId="18458"/>
    <cellStyle name="20% - Accent6 28 6" xfId="18459"/>
    <cellStyle name="20% - Accent6 28 6 2" xfId="18460"/>
    <cellStyle name="20% - Accent6 28 6 2 2" xfId="18461"/>
    <cellStyle name="20% - Accent6 28 6 3" xfId="18462"/>
    <cellStyle name="20% - Accent6 28 7" xfId="18463"/>
    <cellStyle name="20% - Accent6 29" xfId="18464"/>
    <cellStyle name="20% - Accent6 29 2" xfId="18465"/>
    <cellStyle name="20% - Accent6 29 2 2" xfId="18466"/>
    <cellStyle name="20% - Accent6 29 2 3" xfId="18467"/>
    <cellStyle name="20% - Accent6 29 2 4" xfId="18468"/>
    <cellStyle name="20% - Accent6 29 2 5" xfId="18469"/>
    <cellStyle name="20% - Accent6 29 3" xfId="18470"/>
    <cellStyle name="20% - Accent6 29 3 2" xfId="18471"/>
    <cellStyle name="20% - Accent6 29 3 2 2" xfId="18472"/>
    <cellStyle name="20% - Accent6 29 3 3" xfId="18473"/>
    <cellStyle name="20% - Accent6 29 4" xfId="18474"/>
    <cellStyle name="20% - Accent6 29 4 2" xfId="18475"/>
    <cellStyle name="20% - Accent6 29 4 2 2" xfId="18476"/>
    <cellStyle name="20% - Accent6 29 4 3" xfId="18477"/>
    <cellStyle name="20% - Accent6 29 5" xfId="18478"/>
    <cellStyle name="20% - Accent6 29 5 2" xfId="18479"/>
    <cellStyle name="20% - Accent6 29 5 2 2" xfId="18480"/>
    <cellStyle name="20% - Accent6 29 5 3" xfId="18481"/>
    <cellStyle name="20% - Accent6 29 6" xfId="18482"/>
    <cellStyle name="20% - Accent6 29 6 2" xfId="18483"/>
    <cellStyle name="20% - Accent6 29 6 2 2" xfId="18484"/>
    <cellStyle name="20% - Accent6 29 6 3" xfId="18485"/>
    <cellStyle name="20% - Accent6 29 7" xfId="18486"/>
    <cellStyle name="20% - Accent6 3" xfId="18487"/>
    <cellStyle name="20% - Accent6 3 10" xfId="18488"/>
    <cellStyle name="20% - Accent6 3 10 2" xfId="18489"/>
    <cellStyle name="20% - Accent6 3 10 2 2" xfId="18490"/>
    <cellStyle name="20% - Accent6 3 10 3" xfId="18491"/>
    <cellStyle name="20% - Accent6 3 11" xfId="18492"/>
    <cellStyle name="20% - Accent6 3 11 2" xfId="18493"/>
    <cellStyle name="20% - Accent6 3 11 2 2" xfId="18494"/>
    <cellStyle name="20% - Accent6 3 11 3" xfId="18495"/>
    <cellStyle name="20% - Accent6 3 12" xfId="18496"/>
    <cellStyle name="20% - Accent6 3 12 2" xfId="18497"/>
    <cellStyle name="20% - Accent6 3 12 2 2" xfId="18498"/>
    <cellStyle name="20% - Accent6 3 12 3" xfId="18499"/>
    <cellStyle name="20% - Accent6 3 13" xfId="18500"/>
    <cellStyle name="20% - Accent6 3 13 2" xfId="18501"/>
    <cellStyle name="20% - Accent6 3 13 2 2" xfId="18502"/>
    <cellStyle name="20% - Accent6 3 13 3" xfId="18503"/>
    <cellStyle name="20% - Accent6 3 14" xfId="18504"/>
    <cellStyle name="20% - Accent6 3 14 2" xfId="18505"/>
    <cellStyle name="20% - Accent6 3 14 2 2" xfId="18506"/>
    <cellStyle name="20% - Accent6 3 14 3" xfId="18507"/>
    <cellStyle name="20% - Accent6 3 15" xfId="18508"/>
    <cellStyle name="20% - Accent6 3 15 2" xfId="18509"/>
    <cellStyle name="20% - Accent6 3 15 2 2" xfId="18510"/>
    <cellStyle name="20% - Accent6 3 15 3" xfId="18511"/>
    <cellStyle name="20% - Accent6 3 16" xfId="18512"/>
    <cellStyle name="20% - Accent6 3 16 2" xfId="18513"/>
    <cellStyle name="20% - Accent6 3 16 2 2" xfId="18514"/>
    <cellStyle name="20% - Accent6 3 16 3" xfId="18515"/>
    <cellStyle name="20% - Accent6 3 17" xfId="18516"/>
    <cellStyle name="20% - Accent6 3 17 2" xfId="18517"/>
    <cellStyle name="20% - Accent6 3 17 2 2" xfId="18518"/>
    <cellStyle name="20% - Accent6 3 17 3" xfId="18519"/>
    <cellStyle name="20% - Accent6 3 18" xfId="18520"/>
    <cellStyle name="20% - Accent6 3 18 2" xfId="18521"/>
    <cellStyle name="20% - Accent6 3 18 2 2" xfId="18522"/>
    <cellStyle name="20% - Accent6 3 18 3" xfId="18523"/>
    <cellStyle name="20% - Accent6 3 19" xfId="18524"/>
    <cellStyle name="20% - Accent6 3 2" xfId="18525"/>
    <cellStyle name="20% - Accent6 3 2 2" xfId="18526"/>
    <cellStyle name="20% - Accent6 3 2 2 2" xfId="18527"/>
    <cellStyle name="20% - Accent6 3 2 2 3" xfId="18528"/>
    <cellStyle name="20% - Accent6 3 2 2 4" xfId="18529"/>
    <cellStyle name="20% - Accent6 3 2 3" xfId="18530"/>
    <cellStyle name="20% - Accent6 3 2 4" xfId="18531"/>
    <cellStyle name="20% - Accent6 3 2 5" xfId="18532"/>
    <cellStyle name="20% - Accent6 3 20" xfId="18533"/>
    <cellStyle name="20% - Accent6 3 21" xfId="18534"/>
    <cellStyle name="20% - Accent6 3 22" xfId="18535"/>
    <cellStyle name="20% - Accent6 3 23" xfId="18536"/>
    <cellStyle name="20% - Accent6 3 24" xfId="18537"/>
    <cellStyle name="20% - Accent6 3 25" xfId="18538"/>
    <cellStyle name="20% - Accent6 3 26" xfId="18539"/>
    <cellStyle name="20% - Accent6 3 27" xfId="18540"/>
    <cellStyle name="20% - Accent6 3 28" xfId="18541"/>
    <cellStyle name="20% - Accent6 3 29" xfId="18542"/>
    <cellStyle name="20% - Accent6 3 3" xfId="18543"/>
    <cellStyle name="20% - Accent6 3 3 2" xfId="18544"/>
    <cellStyle name="20% - Accent6 3 3 2 2" xfId="18545"/>
    <cellStyle name="20% - Accent6 3 3 2 3" xfId="18546"/>
    <cellStyle name="20% - Accent6 3 3 2 4" xfId="18547"/>
    <cellStyle name="20% - Accent6 3 3 3" xfId="18548"/>
    <cellStyle name="20% - Accent6 3 3 4" xfId="18549"/>
    <cellStyle name="20% - Accent6 3 4" xfId="18550"/>
    <cellStyle name="20% - Accent6 3 4 2" xfId="18551"/>
    <cellStyle name="20% - Accent6 3 4 2 2" xfId="18552"/>
    <cellStyle name="20% - Accent6 3 4 2 3" xfId="18553"/>
    <cellStyle name="20% - Accent6 3 4 2 4" xfId="18554"/>
    <cellStyle name="20% - Accent6 3 4 3" xfId="18555"/>
    <cellStyle name="20% - Accent6 3 5" xfId="18556"/>
    <cellStyle name="20% - Accent6 3 5 2" xfId="18557"/>
    <cellStyle name="20% - Accent6 3 5 2 2" xfId="18558"/>
    <cellStyle name="20% - Accent6 3 5 3" xfId="18559"/>
    <cellStyle name="20% - Accent6 3 6" xfId="18560"/>
    <cellStyle name="20% - Accent6 3 6 2" xfId="18561"/>
    <cellStyle name="20% - Accent6 3 6 2 2" xfId="18562"/>
    <cellStyle name="20% - Accent6 3 6 3" xfId="18563"/>
    <cellStyle name="20% - Accent6 3 7" xfId="18564"/>
    <cellStyle name="20% - Accent6 3 7 2" xfId="18565"/>
    <cellStyle name="20% - Accent6 3 7 2 2" xfId="18566"/>
    <cellStyle name="20% - Accent6 3 7 3" xfId="18567"/>
    <cellStyle name="20% - Accent6 3 8" xfId="18568"/>
    <cellStyle name="20% - Accent6 3 8 2" xfId="18569"/>
    <cellStyle name="20% - Accent6 3 8 2 2" xfId="18570"/>
    <cellStyle name="20% - Accent6 3 8 3" xfId="18571"/>
    <cellStyle name="20% - Accent6 3 9" xfId="18572"/>
    <cellStyle name="20% - Accent6 3 9 2" xfId="18573"/>
    <cellStyle name="20% - Accent6 3 9 2 2" xfId="18574"/>
    <cellStyle name="20% - Accent6 3 9 3" xfId="18575"/>
    <cellStyle name="20% - Accent6 30" xfId="18576"/>
    <cellStyle name="20% - Accent6 30 2" xfId="18577"/>
    <cellStyle name="20% - Accent6 30 2 2" xfId="18578"/>
    <cellStyle name="20% - Accent6 30 2 2 2" xfId="18579"/>
    <cellStyle name="20% - Accent6 30 2 3" xfId="18580"/>
    <cellStyle name="20% - Accent6 30 2 4" xfId="18581"/>
    <cellStyle name="20% - Accent6 30 2 5" xfId="18582"/>
    <cellStyle name="20% - Accent6 30 3" xfId="18583"/>
    <cellStyle name="20% - Accent6 30 3 2" xfId="18584"/>
    <cellStyle name="20% - Accent6 30 3 2 2" xfId="18585"/>
    <cellStyle name="20% - Accent6 30 3 3" xfId="18586"/>
    <cellStyle name="20% - Accent6 30 4" xfId="18587"/>
    <cellStyle name="20% - Accent6 30 4 2" xfId="18588"/>
    <cellStyle name="20% - Accent6 30 4 2 2" xfId="18589"/>
    <cellStyle name="20% - Accent6 30 4 3" xfId="18590"/>
    <cellStyle name="20% - Accent6 30 5" xfId="18591"/>
    <cellStyle name="20% - Accent6 30 5 2" xfId="18592"/>
    <cellStyle name="20% - Accent6 30 5 2 2" xfId="18593"/>
    <cellStyle name="20% - Accent6 30 5 3" xfId="18594"/>
    <cellStyle name="20% - Accent6 30 6" xfId="18595"/>
    <cellStyle name="20% - Accent6 30 7" xfId="18596"/>
    <cellStyle name="20% - Accent6 31" xfId="18597"/>
    <cellStyle name="20% - Accent6 31 2" xfId="18598"/>
    <cellStyle name="20% - Accent6 31 2 2" xfId="18599"/>
    <cellStyle name="20% - Accent6 31 2 3" xfId="18600"/>
    <cellStyle name="20% - Accent6 31 2 4" xfId="18601"/>
    <cellStyle name="20% - Accent6 31 2 5" xfId="18602"/>
    <cellStyle name="20% - Accent6 31 3" xfId="18603"/>
    <cellStyle name="20% - Accent6 31 4" xfId="18604"/>
    <cellStyle name="20% - Accent6 31 5" xfId="18605"/>
    <cellStyle name="20% - Accent6 31 6" xfId="18606"/>
    <cellStyle name="20% - Accent6 31 7" xfId="18607"/>
    <cellStyle name="20% - Accent6 32" xfId="18608"/>
    <cellStyle name="20% - Accent6 32 2" xfId="18609"/>
    <cellStyle name="20% - Accent6 32 2 2" xfId="18610"/>
    <cellStyle name="20% - Accent6 32 2 3" xfId="18611"/>
    <cellStyle name="20% - Accent6 32 2 4" xfId="18612"/>
    <cellStyle name="20% - Accent6 32 2 5" xfId="18613"/>
    <cellStyle name="20% - Accent6 32 3" xfId="18614"/>
    <cellStyle name="20% - Accent6 32 4" xfId="18615"/>
    <cellStyle name="20% - Accent6 32 5" xfId="18616"/>
    <cellStyle name="20% - Accent6 32 6" xfId="18617"/>
    <cellStyle name="20% - Accent6 32 7" xfId="18618"/>
    <cellStyle name="20% - Accent6 33" xfId="18619"/>
    <cellStyle name="20% - Accent6 33 2" xfId="18620"/>
    <cellStyle name="20% - Accent6 33 2 2" xfId="18621"/>
    <cellStyle name="20% - Accent6 33 2 3" xfId="18622"/>
    <cellStyle name="20% - Accent6 33 2 4" xfId="18623"/>
    <cellStyle name="20% - Accent6 33 2 5" xfId="18624"/>
    <cellStyle name="20% - Accent6 33 3" xfId="18625"/>
    <cellStyle name="20% - Accent6 33 4" xfId="18626"/>
    <cellStyle name="20% - Accent6 33 5" xfId="18627"/>
    <cellStyle name="20% - Accent6 33 6" xfId="18628"/>
    <cellStyle name="20% - Accent6 33 7" xfId="18629"/>
    <cellStyle name="20% - Accent6 34" xfId="18630"/>
    <cellStyle name="20% - Accent6 34 2" xfId="18631"/>
    <cellStyle name="20% - Accent6 34 2 2" xfId="18632"/>
    <cellStyle name="20% - Accent6 34 2 3" xfId="18633"/>
    <cellStyle name="20% - Accent6 34 2 4" xfId="18634"/>
    <cellStyle name="20% - Accent6 34 2 5" xfId="18635"/>
    <cellStyle name="20% - Accent6 34 3" xfId="18636"/>
    <cellStyle name="20% - Accent6 34 4" xfId="18637"/>
    <cellStyle name="20% - Accent6 34 5" xfId="18638"/>
    <cellStyle name="20% - Accent6 34 6" xfId="18639"/>
    <cellStyle name="20% - Accent6 34 7" xfId="18640"/>
    <cellStyle name="20% - Accent6 35" xfId="18641"/>
    <cellStyle name="20% - Accent6 35 2" xfId="18642"/>
    <cellStyle name="20% - Accent6 35 2 2" xfId="18643"/>
    <cellStyle name="20% - Accent6 35 2 3" xfId="18644"/>
    <cellStyle name="20% - Accent6 35 2 4" xfId="18645"/>
    <cellStyle name="20% - Accent6 35 2 5" xfId="18646"/>
    <cellStyle name="20% - Accent6 35 3" xfId="18647"/>
    <cellStyle name="20% - Accent6 35 4" xfId="18648"/>
    <cellStyle name="20% - Accent6 35 5" xfId="18649"/>
    <cellStyle name="20% - Accent6 35 6" xfId="18650"/>
    <cellStyle name="20% - Accent6 35 7" xfId="18651"/>
    <cellStyle name="20% - Accent6 35 8" xfId="18652"/>
    <cellStyle name="20% - Accent6 35 9" xfId="18653"/>
    <cellStyle name="20% - Accent6 36" xfId="18654"/>
    <cellStyle name="20% - Accent6 36 2" xfId="18655"/>
    <cellStyle name="20% - Accent6 36 2 2" xfId="18656"/>
    <cellStyle name="20% - Accent6 36 2 3" xfId="18657"/>
    <cellStyle name="20% - Accent6 36 2 4" xfId="18658"/>
    <cellStyle name="20% - Accent6 36 2 5" xfId="18659"/>
    <cellStyle name="20% - Accent6 36 3" xfId="18660"/>
    <cellStyle name="20% - Accent6 36 4" xfId="18661"/>
    <cellStyle name="20% - Accent6 36 5" xfId="18662"/>
    <cellStyle name="20% - Accent6 36 6" xfId="18663"/>
    <cellStyle name="20% - Accent6 36 7" xfId="18664"/>
    <cellStyle name="20% - Accent6 37" xfId="18665"/>
    <cellStyle name="20% - Accent6 37 2" xfId="18666"/>
    <cellStyle name="20% - Accent6 37 2 2" xfId="18667"/>
    <cellStyle name="20% - Accent6 37 2 3" xfId="18668"/>
    <cellStyle name="20% - Accent6 37 2 4" xfId="18669"/>
    <cellStyle name="20% - Accent6 37 2 5" xfId="18670"/>
    <cellStyle name="20% - Accent6 37 3" xfId="18671"/>
    <cellStyle name="20% - Accent6 37 4" xfId="18672"/>
    <cellStyle name="20% - Accent6 37 5" xfId="18673"/>
    <cellStyle name="20% - Accent6 37 6" xfId="18674"/>
    <cellStyle name="20% - Accent6 37 7" xfId="18675"/>
    <cellStyle name="20% - Accent6 38" xfId="18676"/>
    <cellStyle name="20% - Accent6 38 2" xfId="18677"/>
    <cellStyle name="20% - Accent6 38 2 2" xfId="18678"/>
    <cellStyle name="20% - Accent6 38 3" xfId="18679"/>
    <cellStyle name="20% - Accent6 38 4" xfId="18680"/>
    <cellStyle name="20% - Accent6 38 5" xfId="18681"/>
    <cellStyle name="20% - Accent6 38 6" xfId="18682"/>
    <cellStyle name="20% - Accent6 38 7" xfId="18683"/>
    <cellStyle name="20% - Accent6 39" xfId="18684"/>
    <cellStyle name="20% - Accent6 39 2" xfId="18685"/>
    <cellStyle name="20% - Accent6 39 2 2" xfId="18686"/>
    <cellStyle name="20% - Accent6 39 3" xfId="18687"/>
    <cellStyle name="20% - Accent6 39 4" xfId="18688"/>
    <cellStyle name="20% - Accent6 39 5" xfId="18689"/>
    <cellStyle name="20% - Accent6 39 6" xfId="18690"/>
    <cellStyle name="20% - Accent6 39 7" xfId="18691"/>
    <cellStyle name="20% - Accent6 4" xfId="18692"/>
    <cellStyle name="20% - Accent6 4 10" xfId="18693"/>
    <cellStyle name="20% - Accent6 4 10 2" xfId="18694"/>
    <cellStyle name="20% - Accent6 4 10 2 2" xfId="18695"/>
    <cellStyle name="20% - Accent6 4 10 3" xfId="18696"/>
    <cellStyle name="20% - Accent6 4 11" xfId="18697"/>
    <cellStyle name="20% - Accent6 4 11 2" xfId="18698"/>
    <cellStyle name="20% - Accent6 4 11 2 2" xfId="18699"/>
    <cellStyle name="20% - Accent6 4 11 3" xfId="18700"/>
    <cellStyle name="20% - Accent6 4 12" xfId="18701"/>
    <cellStyle name="20% - Accent6 4 12 2" xfId="18702"/>
    <cellStyle name="20% - Accent6 4 12 2 2" xfId="18703"/>
    <cellStyle name="20% - Accent6 4 12 3" xfId="18704"/>
    <cellStyle name="20% - Accent6 4 13" xfId="18705"/>
    <cellStyle name="20% - Accent6 4 13 2" xfId="18706"/>
    <cellStyle name="20% - Accent6 4 13 2 2" xfId="18707"/>
    <cellStyle name="20% - Accent6 4 13 3" xfId="18708"/>
    <cellStyle name="20% - Accent6 4 14" xfId="18709"/>
    <cellStyle name="20% - Accent6 4 14 2" xfId="18710"/>
    <cellStyle name="20% - Accent6 4 14 2 2" xfId="18711"/>
    <cellStyle name="20% - Accent6 4 14 3" xfId="18712"/>
    <cellStyle name="20% - Accent6 4 15" xfId="18713"/>
    <cellStyle name="20% - Accent6 4 15 2" xfId="18714"/>
    <cellStyle name="20% - Accent6 4 15 2 2" xfId="18715"/>
    <cellStyle name="20% - Accent6 4 15 3" xfId="18716"/>
    <cellStyle name="20% - Accent6 4 16" xfId="18717"/>
    <cellStyle name="20% - Accent6 4 16 2" xfId="18718"/>
    <cellStyle name="20% - Accent6 4 16 2 2" xfId="18719"/>
    <cellStyle name="20% - Accent6 4 16 3" xfId="18720"/>
    <cellStyle name="20% - Accent6 4 17" xfId="18721"/>
    <cellStyle name="20% - Accent6 4 17 2" xfId="18722"/>
    <cellStyle name="20% - Accent6 4 17 2 2" xfId="18723"/>
    <cellStyle name="20% - Accent6 4 17 3" xfId="18724"/>
    <cellStyle name="20% - Accent6 4 18" xfId="18725"/>
    <cellStyle name="20% - Accent6 4 18 2" xfId="18726"/>
    <cellStyle name="20% - Accent6 4 18 2 2" xfId="18727"/>
    <cellStyle name="20% - Accent6 4 18 3" xfId="18728"/>
    <cellStyle name="20% - Accent6 4 19" xfId="18729"/>
    <cellStyle name="20% - Accent6 4 19 2" xfId="18730"/>
    <cellStyle name="20% - Accent6 4 19 2 2" xfId="18731"/>
    <cellStyle name="20% - Accent6 4 19 3" xfId="18732"/>
    <cellStyle name="20% - Accent6 4 2" xfId="18733"/>
    <cellStyle name="20% - Accent6 4 2 2" xfId="18734"/>
    <cellStyle name="20% - Accent6 4 2 2 2" xfId="18735"/>
    <cellStyle name="20% - Accent6 4 2 2 2 2" xfId="18736"/>
    <cellStyle name="20% - Accent6 4 2 2 3" xfId="18737"/>
    <cellStyle name="20% - Accent6 4 2 3" xfId="18738"/>
    <cellStyle name="20% - Accent6 4 2 4" xfId="18739"/>
    <cellStyle name="20% - Accent6 4 2 5" xfId="18740"/>
    <cellStyle name="20% - Accent6 4 20" xfId="18741"/>
    <cellStyle name="20% - Accent6 4 21" xfId="18742"/>
    <cellStyle name="20% - Accent6 4 22" xfId="18743"/>
    <cellStyle name="20% - Accent6 4 23" xfId="18744"/>
    <cellStyle name="20% - Accent6 4 24" xfId="18745"/>
    <cellStyle name="20% - Accent6 4 25" xfId="18746"/>
    <cellStyle name="20% - Accent6 4 26" xfId="18747"/>
    <cellStyle name="20% - Accent6 4 27" xfId="18748"/>
    <cellStyle name="20% - Accent6 4 28" xfId="18749"/>
    <cellStyle name="20% - Accent6 4 29" xfId="18750"/>
    <cellStyle name="20% - Accent6 4 3" xfId="18751"/>
    <cellStyle name="20% - Accent6 4 3 2" xfId="18752"/>
    <cellStyle name="20% - Accent6 4 3 2 2" xfId="18753"/>
    <cellStyle name="20% - Accent6 4 3 3" xfId="18754"/>
    <cellStyle name="20% - Accent6 4 3 4" xfId="18755"/>
    <cellStyle name="20% - Accent6 4 30" xfId="18756"/>
    <cellStyle name="20% - Accent6 4 4" xfId="18757"/>
    <cellStyle name="20% - Accent6 4 4 2" xfId="18758"/>
    <cellStyle name="20% - Accent6 4 4 2 2" xfId="18759"/>
    <cellStyle name="20% - Accent6 4 4 3" xfId="18760"/>
    <cellStyle name="20% - Accent6 4 5" xfId="18761"/>
    <cellStyle name="20% - Accent6 4 5 2" xfId="18762"/>
    <cellStyle name="20% - Accent6 4 5 2 2" xfId="18763"/>
    <cellStyle name="20% - Accent6 4 5 3" xfId="18764"/>
    <cellStyle name="20% - Accent6 4 6" xfId="18765"/>
    <cellStyle name="20% - Accent6 4 6 2" xfId="18766"/>
    <cellStyle name="20% - Accent6 4 6 2 2" xfId="18767"/>
    <cellStyle name="20% - Accent6 4 6 3" xfId="18768"/>
    <cellStyle name="20% - Accent6 4 7" xfId="18769"/>
    <cellStyle name="20% - Accent6 4 7 2" xfId="18770"/>
    <cellStyle name="20% - Accent6 4 7 2 2" xfId="18771"/>
    <cellStyle name="20% - Accent6 4 7 3" xfId="18772"/>
    <cellStyle name="20% - Accent6 4 8" xfId="18773"/>
    <cellStyle name="20% - Accent6 4 8 2" xfId="18774"/>
    <cellStyle name="20% - Accent6 4 8 2 2" xfId="18775"/>
    <cellStyle name="20% - Accent6 4 8 3" xfId="18776"/>
    <cellStyle name="20% - Accent6 4 9" xfId="18777"/>
    <cellStyle name="20% - Accent6 4 9 2" xfId="18778"/>
    <cellStyle name="20% - Accent6 4 9 2 2" xfId="18779"/>
    <cellStyle name="20% - Accent6 4 9 3" xfId="18780"/>
    <cellStyle name="20% - Accent6 40" xfId="18781"/>
    <cellStyle name="20% - Accent6 40 2" xfId="18782"/>
    <cellStyle name="20% - Accent6 40 2 2" xfId="18783"/>
    <cellStyle name="20% - Accent6 40 3" xfId="18784"/>
    <cellStyle name="20% - Accent6 40 4" xfId="18785"/>
    <cellStyle name="20% - Accent6 40 5" xfId="18786"/>
    <cellStyle name="20% - Accent6 40 6" xfId="18787"/>
    <cellStyle name="20% - Accent6 40 7" xfId="18788"/>
    <cellStyle name="20% - Accent6 41" xfId="18789"/>
    <cellStyle name="20% - Accent6 41 2" xfId="18790"/>
    <cellStyle name="20% - Accent6 41 2 2" xfId="18791"/>
    <cellStyle name="20% - Accent6 41 3" xfId="18792"/>
    <cellStyle name="20% - Accent6 41 4" xfId="18793"/>
    <cellStyle name="20% - Accent6 41 5" xfId="18794"/>
    <cellStyle name="20% - Accent6 41 6" xfId="18795"/>
    <cellStyle name="20% - Accent6 41 7" xfId="18796"/>
    <cellStyle name="20% - Accent6 42" xfId="18797"/>
    <cellStyle name="20% - Accent6 42 2" xfId="18798"/>
    <cellStyle name="20% - Accent6 42 2 2" xfId="18799"/>
    <cellStyle name="20% - Accent6 42 3" xfId="18800"/>
    <cellStyle name="20% - Accent6 42 4" xfId="18801"/>
    <cellStyle name="20% - Accent6 42 5" xfId="18802"/>
    <cellStyle name="20% - Accent6 42 6" xfId="18803"/>
    <cellStyle name="20% - Accent6 42 7" xfId="18804"/>
    <cellStyle name="20% - Accent6 43" xfId="18805"/>
    <cellStyle name="20% - Accent6 43 2" xfId="18806"/>
    <cellStyle name="20% - Accent6 43 2 2" xfId="18807"/>
    <cellStyle name="20% - Accent6 43 3" xfId="18808"/>
    <cellStyle name="20% - Accent6 43 4" xfId="18809"/>
    <cellStyle name="20% - Accent6 43 5" xfId="18810"/>
    <cellStyle name="20% - Accent6 43 6" xfId="18811"/>
    <cellStyle name="20% - Accent6 43 7" xfId="18812"/>
    <cellStyle name="20% - Accent6 44" xfId="18813"/>
    <cellStyle name="20% - Accent6 44 2" xfId="18814"/>
    <cellStyle name="20% - Accent6 44 2 2" xfId="18815"/>
    <cellStyle name="20% - Accent6 44 3" xfId="18816"/>
    <cellStyle name="20% - Accent6 44 4" xfId="18817"/>
    <cellStyle name="20% - Accent6 44 5" xfId="18818"/>
    <cellStyle name="20% - Accent6 44 6" xfId="18819"/>
    <cellStyle name="20% - Accent6 44 7" xfId="18820"/>
    <cellStyle name="20% - Accent6 45" xfId="18821"/>
    <cellStyle name="20% - Accent6 45 2" xfId="18822"/>
    <cellStyle name="20% - Accent6 45 2 2" xfId="18823"/>
    <cellStyle name="20% - Accent6 45 3" xfId="18824"/>
    <cellStyle name="20% - Accent6 45 4" xfId="18825"/>
    <cellStyle name="20% - Accent6 45 5" xfId="18826"/>
    <cellStyle name="20% - Accent6 45 6" xfId="18827"/>
    <cellStyle name="20% - Accent6 46" xfId="18828"/>
    <cellStyle name="20% - Accent6 46 2" xfId="18829"/>
    <cellStyle name="20% - Accent6 46 2 2" xfId="18830"/>
    <cellStyle name="20% - Accent6 46 3" xfId="18831"/>
    <cellStyle name="20% - Accent6 46 4" xfId="18832"/>
    <cellStyle name="20% - Accent6 46 5" xfId="18833"/>
    <cellStyle name="20% - Accent6 46 6" xfId="18834"/>
    <cellStyle name="20% - Accent6 47" xfId="18835"/>
    <cellStyle name="20% - Accent6 47 2" xfId="18836"/>
    <cellStyle name="20% - Accent6 47 2 2" xfId="18837"/>
    <cellStyle name="20% - Accent6 47 3" xfId="18838"/>
    <cellStyle name="20% - Accent6 47 4" xfId="18839"/>
    <cellStyle name="20% - Accent6 47 5" xfId="18840"/>
    <cellStyle name="20% - Accent6 47 6" xfId="18841"/>
    <cellStyle name="20% - Accent6 48" xfId="18842"/>
    <cellStyle name="20% - Accent6 48 2" xfId="18843"/>
    <cellStyle name="20% - Accent6 48 2 2" xfId="18844"/>
    <cellStyle name="20% - Accent6 48 3" xfId="18845"/>
    <cellStyle name="20% - Accent6 48 4" xfId="18846"/>
    <cellStyle name="20% - Accent6 48 5" xfId="18847"/>
    <cellStyle name="20% - Accent6 48 6" xfId="18848"/>
    <cellStyle name="20% - Accent6 49" xfId="18849"/>
    <cellStyle name="20% - Accent6 49 2" xfId="18850"/>
    <cellStyle name="20% - Accent6 49 2 2" xfId="18851"/>
    <cellStyle name="20% - Accent6 49 3" xfId="18852"/>
    <cellStyle name="20% - Accent6 49 4" xfId="18853"/>
    <cellStyle name="20% - Accent6 49 5" xfId="18854"/>
    <cellStyle name="20% - Accent6 49 6" xfId="18855"/>
    <cellStyle name="20% - Accent6 5" xfId="18856"/>
    <cellStyle name="20% - Accent6 5 10" xfId="18857"/>
    <cellStyle name="20% - Accent6 5 11" xfId="18858"/>
    <cellStyle name="20% - Accent6 5 2" xfId="18859"/>
    <cellStyle name="20% - Accent6 5 2 2" xfId="18860"/>
    <cellStyle name="20% - Accent6 5 2 2 2" xfId="18861"/>
    <cellStyle name="20% - Accent6 5 2 2 2 2" xfId="18862"/>
    <cellStyle name="20% - Accent6 5 2 2 3" xfId="18863"/>
    <cellStyle name="20% - Accent6 5 2 3" xfId="18864"/>
    <cellStyle name="20% - Accent6 5 2 4" xfId="18865"/>
    <cellStyle name="20% - Accent6 5 2 5" xfId="18866"/>
    <cellStyle name="20% - Accent6 5 3" xfId="18867"/>
    <cellStyle name="20% - Accent6 5 3 2" xfId="18868"/>
    <cellStyle name="20% - Accent6 5 3 2 2" xfId="18869"/>
    <cellStyle name="20% - Accent6 5 3 3" xfId="18870"/>
    <cellStyle name="20% - Accent6 5 3 4" xfId="18871"/>
    <cellStyle name="20% - Accent6 5 4" xfId="18872"/>
    <cellStyle name="20% - Accent6 5 4 2" xfId="18873"/>
    <cellStyle name="20% - Accent6 5 4 2 2" xfId="18874"/>
    <cellStyle name="20% - Accent6 5 4 3" xfId="18875"/>
    <cellStyle name="20% - Accent6 5 5" xfId="18876"/>
    <cellStyle name="20% - Accent6 5 5 2" xfId="18877"/>
    <cellStyle name="20% - Accent6 5 5 2 2" xfId="18878"/>
    <cellStyle name="20% - Accent6 5 5 3" xfId="18879"/>
    <cellStyle name="20% - Accent6 5 6" xfId="18880"/>
    <cellStyle name="20% - Accent6 5 6 2" xfId="18881"/>
    <cellStyle name="20% - Accent6 5 6 2 2" xfId="18882"/>
    <cellStyle name="20% - Accent6 5 6 3" xfId="18883"/>
    <cellStyle name="20% - Accent6 5 7" xfId="18884"/>
    <cellStyle name="20% - Accent6 5 7 2" xfId="18885"/>
    <cellStyle name="20% - Accent6 5 7 2 2" xfId="18886"/>
    <cellStyle name="20% - Accent6 5 7 3" xfId="18887"/>
    <cellStyle name="20% - Accent6 5 8" xfId="18888"/>
    <cellStyle name="20% - Accent6 5 8 2" xfId="18889"/>
    <cellStyle name="20% - Accent6 5 8 2 2" xfId="18890"/>
    <cellStyle name="20% - Accent6 5 8 3" xfId="18891"/>
    <cellStyle name="20% - Accent6 5 9" xfId="18892"/>
    <cellStyle name="20% - Accent6 50" xfId="18893"/>
    <cellStyle name="20% - Accent6 50 2" xfId="18894"/>
    <cellStyle name="20% - Accent6 50 2 2" xfId="18895"/>
    <cellStyle name="20% - Accent6 50 3" xfId="18896"/>
    <cellStyle name="20% - Accent6 50 4" xfId="18897"/>
    <cellStyle name="20% - Accent6 50 5" xfId="18898"/>
    <cellStyle name="20% - Accent6 50 6" xfId="18899"/>
    <cellStyle name="20% - Accent6 51" xfId="18900"/>
    <cellStyle name="20% - Accent6 51 2" xfId="18901"/>
    <cellStyle name="20% - Accent6 51 2 2" xfId="18902"/>
    <cellStyle name="20% - Accent6 51 3" xfId="18903"/>
    <cellStyle name="20% - Accent6 51 4" xfId="18904"/>
    <cellStyle name="20% - Accent6 51 5" xfId="18905"/>
    <cellStyle name="20% - Accent6 51 6" xfId="18906"/>
    <cellStyle name="20% - Accent6 52" xfId="18907"/>
    <cellStyle name="20% - Accent6 52 2" xfId="18908"/>
    <cellStyle name="20% - Accent6 52 2 2" xfId="18909"/>
    <cellStyle name="20% - Accent6 52 3" xfId="18910"/>
    <cellStyle name="20% - Accent6 52 4" xfId="18911"/>
    <cellStyle name="20% - Accent6 52 5" xfId="18912"/>
    <cellStyle name="20% - Accent6 52 6" xfId="18913"/>
    <cellStyle name="20% - Accent6 53" xfId="18914"/>
    <cellStyle name="20% - Accent6 53 2" xfId="18915"/>
    <cellStyle name="20% - Accent6 53 2 2" xfId="18916"/>
    <cellStyle name="20% - Accent6 53 3" xfId="18917"/>
    <cellStyle name="20% - Accent6 53 4" xfId="18918"/>
    <cellStyle name="20% - Accent6 53 5" xfId="18919"/>
    <cellStyle name="20% - Accent6 53 6" xfId="18920"/>
    <cellStyle name="20% - Accent6 54" xfId="18921"/>
    <cellStyle name="20% - Accent6 54 2" xfId="18922"/>
    <cellStyle name="20% - Accent6 54 2 2" xfId="18923"/>
    <cellStyle name="20% - Accent6 54 3" xfId="18924"/>
    <cellStyle name="20% - Accent6 54 4" xfId="18925"/>
    <cellStyle name="20% - Accent6 54 5" xfId="18926"/>
    <cellStyle name="20% - Accent6 54 6" xfId="18927"/>
    <cellStyle name="20% - Accent6 55" xfId="18928"/>
    <cellStyle name="20% - Accent6 55 2" xfId="18929"/>
    <cellStyle name="20% - Accent6 55 2 2" xfId="18930"/>
    <cellStyle name="20% - Accent6 55 3" xfId="18931"/>
    <cellStyle name="20% - Accent6 55 4" xfId="18932"/>
    <cellStyle name="20% - Accent6 55 5" xfId="18933"/>
    <cellStyle name="20% - Accent6 55 6" xfId="18934"/>
    <cellStyle name="20% - Accent6 56" xfId="18935"/>
    <cellStyle name="20% - Accent6 56 2" xfId="18936"/>
    <cellStyle name="20% - Accent6 56 2 2" xfId="18937"/>
    <cellStyle name="20% - Accent6 56 3" xfId="18938"/>
    <cellStyle name="20% - Accent6 56 4" xfId="18939"/>
    <cellStyle name="20% - Accent6 56 5" xfId="18940"/>
    <cellStyle name="20% - Accent6 56 6" xfId="18941"/>
    <cellStyle name="20% - Accent6 57" xfId="18942"/>
    <cellStyle name="20% - Accent6 57 2" xfId="18943"/>
    <cellStyle name="20% - Accent6 57 2 2" xfId="18944"/>
    <cellStyle name="20% - Accent6 57 3" xfId="18945"/>
    <cellStyle name="20% - Accent6 57 4" xfId="18946"/>
    <cellStyle name="20% - Accent6 57 5" xfId="18947"/>
    <cellStyle name="20% - Accent6 57 6" xfId="18948"/>
    <cellStyle name="20% - Accent6 58" xfId="18949"/>
    <cellStyle name="20% - Accent6 58 2" xfId="18950"/>
    <cellStyle name="20% - Accent6 58 2 2" xfId="18951"/>
    <cellStyle name="20% - Accent6 58 3" xfId="18952"/>
    <cellStyle name="20% - Accent6 58 4" xfId="18953"/>
    <cellStyle name="20% - Accent6 58 5" xfId="18954"/>
    <cellStyle name="20% - Accent6 58 6" xfId="18955"/>
    <cellStyle name="20% - Accent6 59" xfId="18956"/>
    <cellStyle name="20% - Accent6 59 2" xfId="18957"/>
    <cellStyle name="20% - Accent6 59 2 2" xfId="18958"/>
    <cellStyle name="20% - Accent6 59 3" xfId="18959"/>
    <cellStyle name="20% - Accent6 59 4" xfId="18960"/>
    <cellStyle name="20% - Accent6 59 5" xfId="18961"/>
    <cellStyle name="20% - Accent6 59 6" xfId="18962"/>
    <cellStyle name="20% - Accent6 6" xfId="18963"/>
    <cellStyle name="20% - Accent6 6 10" xfId="18964"/>
    <cellStyle name="20% - Accent6 6 11" xfId="18965"/>
    <cellStyle name="20% - Accent6 6 2" xfId="18966"/>
    <cellStyle name="20% - Accent6 6 2 2" xfId="18967"/>
    <cellStyle name="20% - Accent6 6 2 2 2" xfId="18968"/>
    <cellStyle name="20% - Accent6 6 2 2 2 2" xfId="18969"/>
    <cellStyle name="20% - Accent6 6 2 2 3" xfId="18970"/>
    <cellStyle name="20% - Accent6 6 2 3" xfId="18971"/>
    <cellStyle name="20% - Accent6 6 2 4" xfId="18972"/>
    <cellStyle name="20% - Accent6 6 2 5" xfId="18973"/>
    <cellStyle name="20% - Accent6 6 3" xfId="18974"/>
    <cellStyle name="20% - Accent6 6 3 2" xfId="18975"/>
    <cellStyle name="20% - Accent6 6 3 2 2" xfId="18976"/>
    <cellStyle name="20% - Accent6 6 3 3" xfId="18977"/>
    <cellStyle name="20% - Accent6 6 3 4" xfId="18978"/>
    <cellStyle name="20% - Accent6 6 4" xfId="18979"/>
    <cellStyle name="20% - Accent6 6 4 2" xfId="18980"/>
    <cellStyle name="20% - Accent6 6 4 2 2" xfId="18981"/>
    <cellStyle name="20% - Accent6 6 4 3" xfId="18982"/>
    <cellStyle name="20% - Accent6 6 5" xfId="18983"/>
    <cellStyle name="20% - Accent6 6 5 2" xfId="18984"/>
    <cellStyle name="20% - Accent6 6 5 2 2" xfId="18985"/>
    <cellStyle name="20% - Accent6 6 5 3" xfId="18986"/>
    <cellStyle name="20% - Accent6 6 6" xfId="18987"/>
    <cellStyle name="20% - Accent6 6 6 2" xfId="18988"/>
    <cellStyle name="20% - Accent6 6 6 2 2" xfId="18989"/>
    <cellStyle name="20% - Accent6 6 6 3" xfId="18990"/>
    <cellStyle name="20% - Accent6 6 7" xfId="18991"/>
    <cellStyle name="20% - Accent6 6 7 2" xfId="18992"/>
    <cellStyle name="20% - Accent6 6 7 2 2" xfId="18993"/>
    <cellStyle name="20% - Accent6 6 7 3" xfId="18994"/>
    <cellStyle name="20% - Accent6 6 8" xfId="18995"/>
    <cellStyle name="20% - Accent6 6 8 2" xfId="18996"/>
    <cellStyle name="20% - Accent6 6 8 2 2" xfId="18997"/>
    <cellStyle name="20% - Accent6 6 8 3" xfId="18998"/>
    <cellStyle name="20% - Accent6 6 9" xfId="18999"/>
    <cellStyle name="20% - Accent6 60" xfId="19000"/>
    <cellStyle name="20% - Accent6 60 2" xfId="19001"/>
    <cellStyle name="20% - Accent6 60 2 2" xfId="19002"/>
    <cellStyle name="20% - Accent6 60 3" xfId="19003"/>
    <cellStyle name="20% - Accent6 60 4" xfId="19004"/>
    <cellStyle name="20% - Accent6 60 5" xfId="19005"/>
    <cellStyle name="20% - Accent6 60 6" xfId="19006"/>
    <cellStyle name="20% - Accent6 61" xfId="19007"/>
    <cellStyle name="20% - Accent6 61 2" xfId="19008"/>
    <cellStyle name="20% - Accent6 61 2 2" xfId="19009"/>
    <cellStyle name="20% - Accent6 61 3" xfId="19010"/>
    <cellStyle name="20% - Accent6 61 4" xfId="19011"/>
    <cellStyle name="20% - Accent6 61 5" xfId="19012"/>
    <cellStyle name="20% - Accent6 61 6" xfId="19013"/>
    <cellStyle name="20% - Accent6 62" xfId="19014"/>
    <cellStyle name="20% - Accent6 62 2" xfId="19015"/>
    <cellStyle name="20% - Accent6 62 3" xfId="19016"/>
    <cellStyle name="20% - Accent6 62 4" xfId="19017"/>
    <cellStyle name="20% - Accent6 62 5" xfId="19018"/>
    <cellStyle name="20% - Accent6 62 6" xfId="19019"/>
    <cellStyle name="20% - Accent6 63" xfId="19020"/>
    <cellStyle name="20% - Accent6 63 2" xfId="19021"/>
    <cellStyle name="20% - Accent6 63 3" xfId="19022"/>
    <cellStyle name="20% - Accent6 63 4" xfId="19023"/>
    <cellStyle name="20% - Accent6 63 5" xfId="19024"/>
    <cellStyle name="20% - Accent6 63 6" xfId="19025"/>
    <cellStyle name="20% - Accent6 64" xfId="19026"/>
    <cellStyle name="20% - Accent6 64 2" xfId="19027"/>
    <cellStyle name="20% - Accent6 64 3" xfId="19028"/>
    <cellStyle name="20% - Accent6 64 4" xfId="19029"/>
    <cellStyle name="20% - Accent6 64 5" xfId="19030"/>
    <cellStyle name="20% - Accent6 64 6" xfId="19031"/>
    <cellStyle name="20% - Accent6 65" xfId="19032"/>
    <cellStyle name="20% - Accent6 65 2" xfId="19033"/>
    <cellStyle name="20% - Accent6 65 3" xfId="19034"/>
    <cellStyle name="20% - Accent6 65 4" xfId="19035"/>
    <cellStyle name="20% - Accent6 65 5" xfId="19036"/>
    <cellStyle name="20% - Accent6 65 6" xfId="19037"/>
    <cellStyle name="20% - Accent6 66" xfId="19038"/>
    <cellStyle name="20% - Accent6 66 2" xfId="19039"/>
    <cellStyle name="20% - Accent6 66 3" xfId="19040"/>
    <cellStyle name="20% - Accent6 66 4" xfId="19041"/>
    <cellStyle name="20% - Accent6 66 5" xfId="19042"/>
    <cellStyle name="20% - Accent6 66 6" xfId="19043"/>
    <cellStyle name="20% - Accent6 67" xfId="19044"/>
    <cellStyle name="20% - Accent6 67 2" xfId="19045"/>
    <cellStyle name="20% - Accent6 67 3" xfId="19046"/>
    <cellStyle name="20% - Accent6 67 4" xfId="19047"/>
    <cellStyle name="20% - Accent6 67 5" xfId="19048"/>
    <cellStyle name="20% - Accent6 67 6" xfId="19049"/>
    <cellStyle name="20% - Accent6 68" xfId="19050"/>
    <cellStyle name="20% - Accent6 68 2" xfId="19051"/>
    <cellStyle name="20% - Accent6 68 3" xfId="19052"/>
    <cellStyle name="20% - Accent6 68 4" xfId="19053"/>
    <cellStyle name="20% - Accent6 68 5" xfId="19054"/>
    <cellStyle name="20% - Accent6 68 6" xfId="19055"/>
    <cellStyle name="20% - Accent6 69" xfId="19056"/>
    <cellStyle name="20% - Accent6 69 2" xfId="19057"/>
    <cellStyle name="20% - Accent6 69 3" xfId="19058"/>
    <cellStyle name="20% - Accent6 69 4" xfId="19059"/>
    <cellStyle name="20% - Accent6 69 5" xfId="19060"/>
    <cellStyle name="20% - Accent6 69 6" xfId="19061"/>
    <cellStyle name="20% - Accent6 7" xfId="19062"/>
    <cellStyle name="20% - Accent6 7 10" xfId="19063"/>
    <cellStyle name="20% - Accent6 7 11" xfId="19064"/>
    <cellStyle name="20% - Accent6 7 2" xfId="19065"/>
    <cellStyle name="20% - Accent6 7 2 2" xfId="19066"/>
    <cellStyle name="20% - Accent6 7 2 2 2" xfId="19067"/>
    <cellStyle name="20% - Accent6 7 2 2 2 2" xfId="19068"/>
    <cellStyle name="20% - Accent6 7 2 2 3" xfId="19069"/>
    <cellStyle name="20% - Accent6 7 2 3" xfId="19070"/>
    <cellStyle name="20% - Accent6 7 2 4" xfId="19071"/>
    <cellStyle name="20% - Accent6 7 3" xfId="19072"/>
    <cellStyle name="20% - Accent6 7 3 2" xfId="19073"/>
    <cellStyle name="20% - Accent6 7 3 2 2" xfId="19074"/>
    <cellStyle name="20% - Accent6 7 3 3" xfId="19075"/>
    <cellStyle name="20% - Accent6 7 3 4" xfId="19076"/>
    <cellStyle name="20% - Accent6 7 4" xfId="19077"/>
    <cellStyle name="20% - Accent6 7 4 2" xfId="19078"/>
    <cellStyle name="20% - Accent6 7 4 2 2" xfId="19079"/>
    <cellStyle name="20% - Accent6 7 4 3" xfId="19080"/>
    <cellStyle name="20% - Accent6 7 5" xfId="19081"/>
    <cellStyle name="20% - Accent6 7 5 2" xfId="19082"/>
    <cellStyle name="20% - Accent6 7 5 2 2" xfId="19083"/>
    <cellStyle name="20% - Accent6 7 5 3" xfId="19084"/>
    <cellStyle name="20% - Accent6 7 6" xfId="19085"/>
    <cellStyle name="20% - Accent6 7 6 2" xfId="19086"/>
    <cellStyle name="20% - Accent6 7 6 2 2" xfId="19087"/>
    <cellStyle name="20% - Accent6 7 6 3" xfId="19088"/>
    <cellStyle name="20% - Accent6 7 7" xfId="19089"/>
    <cellStyle name="20% - Accent6 7 7 2" xfId="19090"/>
    <cellStyle name="20% - Accent6 7 7 2 2" xfId="19091"/>
    <cellStyle name="20% - Accent6 7 7 3" xfId="19092"/>
    <cellStyle name="20% - Accent6 7 8" xfId="19093"/>
    <cellStyle name="20% - Accent6 7 8 2" xfId="19094"/>
    <cellStyle name="20% - Accent6 7 8 2 2" xfId="19095"/>
    <cellStyle name="20% - Accent6 7 8 3" xfId="19096"/>
    <cellStyle name="20% - Accent6 7 9" xfId="19097"/>
    <cellStyle name="20% - Accent6 70" xfId="19098"/>
    <cellStyle name="20% - Accent6 70 2" xfId="19099"/>
    <cellStyle name="20% - Accent6 70 3" xfId="19100"/>
    <cellStyle name="20% - Accent6 70 4" xfId="19101"/>
    <cellStyle name="20% - Accent6 70 5" xfId="19102"/>
    <cellStyle name="20% - Accent6 70 6" xfId="19103"/>
    <cellStyle name="20% - Accent6 71" xfId="19104"/>
    <cellStyle name="20% - Accent6 71 2" xfId="19105"/>
    <cellStyle name="20% - Accent6 71 3" xfId="19106"/>
    <cellStyle name="20% - Accent6 71 4" xfId="19107"/>
    <cellStyle name="20% - Accent6 71 5" xfId="19108"/>
    <cellStyle name="20% - Accent6 71 6" xfId="19109"/>
    <cellStyle name="20% - Accent6 72" xfId="19110"/>
    <cellStyle name="20% - Accent6 72 2" xfId="19111"/>
    <cellStyle name="20% - Accent6 72 3" xfId="19112"/>
    <cellStyle name="20% - Accent6 72 4" xfId="19113"/>
    <cellStyle name="20% - Accent6 72 5" xfId="19114"/>
    <cellStyle name="20% - Accent6 72 6" xfId="19115"/>
    <cellStyle name="20% - Accent6 73" xfId="19116"/>
    <cellStyle name="20% - Accent6 73 2" xfId="19117"/>
    <cellStyle name="20% - Accent6 73 3" xfId="19118"/>
    <cellStyle name="20% - Accent6 73 4" xfId="19119"/>
    <cellStyle name="20% - Accent6 73 5" xfId="19120"/>
    <cellStyle name="20% - Accent6 73 6" xfId="19121"/>
    <cellStyle name="20% - Accent6 74" xfId="19122"/>
    <cellStyle name="20% - Accent6 74 2" xfId="19123"/>
    <cellStyle name="20% - Accent6 74 3" xfId="19124"/>
    <cellStyle name="20% - Accent6 74 4" xfId="19125"/>
    <cellStyle name="20% - Accent6 74 5" xfId="19126"/>
    <cellStyle name="20% - Accent6 74 6" xfId="19127"/>
    <cellStyle name="20% - Accent6 75" xfId="19128"/>
    <cellStyle name="20% - Accent6 75 2" xfId="19129"/>
    <cellStyle name="20% - Accent6 75 3" xfId="19130"/>
    <cellStyle name="20% - Accent6 75 4" xfId="19131"/>
    <cellStyle name="20% - Accent6 75 5" xfId="19132"/>
    <cellStyle name="20% - Accent6 75 6" xfId="19133"/>
    <cellStyle name="20% - Accent6 76" xfId="19134"/>
    <cellStyle name="20% - Accent6 76 2" xfId="19135"/>
    <cellStyle name="20% - Accent6 76 3" xfId="19136"/>
    <cellStyle name="20% - Accent6 76 4" xfId="19137"/>
    <cellStyle name="20% - Accent6 76 5" xfId="19138"/>
    <cellStyle name="20% - Accent6 76 6" xfId="19139"/>
    <cellStyle name="20% - Accent6 77" xfId="19140"/>
    <cellStyle name="20% - Accent6 77 2" xfId="19141"/>
    <cellStyle name="20% - Accent6 77 3" xfId="19142"/>
    <cellStyle name="20% - Accent6 77 4" xfId="19143"/>
    <cellStyle name="20% - Accent6 77 5" xfId="19144"/>
    <cellStyle name="20% - Accent6 77 6" xfId="19145"/>
    <cellStyle name="20% - Accent6 78" xfId="19146"/>
    <cellStyle name="20% - Accent6 78 2" xfId="19147"/>
    <cellStyle name="20% - Accent6 78 3" xfId="19148"/>
    <cellStyle name="20% - Accent6 78 4" xfId="19149"/>
    <cellStyle name="20% - Accent6 78 5" xfId="19150"/>
    <cellStyle name="20% - Accent6 78 6" xfId="19151"/>
    <cellStyle name="20% - Accent6 79" xfId="19152"/>
    <cellStyle name="20% - Accent6 79 2" xfId="19153"/>
    <cellStyle name="20% - Accent6 79 3" xfId="19154"/>
    <cellStyle name="20% - Accent6 79 4" xfId="19155"/>
    <cellStyle name="20% - Accent6 79 5" xfId="19156"/>
    <cellStyle name="20% - Accent6 79 6" xfId="19157"/>
    <cellStyle name="20% - Accent6 8" xfId="19158"/>
    <cellStyle name="20% - Accent6 8 10" xfId="19159"/>
    <cellStyle name="20% - Accent6 8 11" xfId="19160"/>
    <cellStyle name="20% - Accent6 8 2" xfId="19161"/>
    <cellStyle name="20% - Accent6 8 2 2" xfId="19162"/>
    <cellStyle name="20% - Accent6 8 2 2 2" xfId="19163"/>
    <cellStyle name="20% - Accent6 8 2 2 2 2" xfId="19164"/>
    <cellStyle name="20% - Accent6 8 2 2 3" xfId="19165"/>
    <cellStyle name="20% - Accent6 8 2 3" xfId="19166"/>
    <cellStyle name="20% - Accent6 8 2 4" xfId="19167"/>
    <cellStyle name="20% - Accent6 8 3" xfId="19168"/>
    <cellStyle name="20% - Accent6 8 3 2" xfId="19169"/>
    <cellStyle name="20% - Accent6 8 3 2 2" xfId="19170"/>
    <cellStyle name="20% - Accent6 8 3 3" xfId="19171"/>
    <cellStyle name="20% - Accent6 8 3 4" xfId="19172"/>
    <cellStyle name="20% - Accent6 8 4" xfId="19173"/>
    <cellStyle name="20% - Accent6 8 4 2" xfId="19174"/>
    <cellStyle name="20% - Accent6 8 4 2 2" xfId="19175"/>
    <cellStyle name="20% - Accent6 8 4 3" xfId="19176"/>
    <cellStyle name="20% - Accent6 8 5" xfId="19177"/>
    <cellStyle name="20% - Accent6 8 5 2" xfId="19178"/>
    <cellStyle name="20% - Accent6 8 5 2 2" xfId="19179"/>
    <cellStyle name="20% - Accent6 8 5 3" xfId="19180"/>
    <cellStyle name="20% - Accent6 8 6" xfId="19181"/>
    <cellStyle name="20% - Accent6 8 6 2" xfId="19182"/>
    <cellStyle name="20% - Accent6 8 6 2 2" xfId="19183"/>
    <cellStyle name="20% - Accent6 8 6 3" xfId="19184"/>
    <cellStyle name="20% - Accent6 8 7" xfId="19185"/>
    <cellStyle name="20% - Accent6 8 7 2" xfId="19186"/>
    <cellStyle name="20% - Accent6 8 7 2 2" xfId="19187"/>
    <cellStyle name="20% - Accent6 8 7 3" xfId="19188"/>
    <cellStyle name="20% - Accent6 8 8" xfId="19189"/>
    <cellStyle name="20% - Accent6 8 8 2" xfId="19190"/>
    <cellStyle name="20% - Accent6 8 8 2 2" xfId="19191"/>
    <cellStyle name="20% - Accent6 8 8 3" xfId="19192"/>
    <cellStyle name="20% - Accent6 8 9" xfId="19193"/>
    <cellStyle name="20% - Accent6 80" xfId="19194"/>
    <cellStyle name="20% - Accent6 80 2" xfId="19195"/>
    <cellStyle name="20% - Accent6 80 3" xfId="19196"/>
    <cellStyle name="20% - Accent6 81" xfId="19197"/>
    <cellStyle name="20% - Accent6 81 2" xfId="19198"/>
    <cellStyle name="20% - Accent6 81 3" xfId="19199"/>
    <cellStyle name="20% - Accent6 82" xfId="19200"/>
    <cellStyle name="20% - Accent6 82 2" xfId="19201"/>
    <cellStyle name="20% - Accent6 82 3" xfId="19202"/>
    <cellStyle name="20% - Accent6 83" xfId="19203"/>
    <cellStyle name="20% - Accent6 83 2" xfId="19204"/>
    <cellStyle name="20% - Accent6 83 3" xfId="19205"/>
    <cellStyle name="20% - Accent6 84" xfId="19206"/>
    <cellStyle name="20% - Accent6 84 2" xfId="19207"/>
    <cellStyle name="20% - Accent6 84 3" xfId="19208"/>
    <cellStyle name="20% - Accent6 85" xfId="19209"/>
    <cellStyle name="20% - Accent6 85 2" xfId="19210"/>
    <cellStyle name="20% - Accent6 85 3" xfId="19211"/>
    <cellStyle name="20% - Accent6 86" xfId="19212"/>
    <cellStyle name="20% - Accent6 86 2" xfId="19213"/>
    <cellStyle name="20% - Accent6 86 3" xfId="19214"/>
    <cellStyle name="20% - Accent6 87" xfId="19215"/>
    <cellStyle name="20% - Accent6 87 2" xfId="19216"/>
    <cellStyle name="20% - Accent6 87 3" xfId="19217"/>
    <cellStyle name="20% - Accent6 88" xfId="19218"/>
    <cellStyle name="20% - Accent6 88 2" xfId="19219"/>
    <cellStyle name="20% - Accent6 88 3" xfId="19220"/>
    <cellStyle name="20% - Accent6 89" xfId="19221"/>
    <cellStyle name="20% - Accent6 89 2" xfId="19222"/>
    <cellStyle name="20% - Accent6 89 3" xfId="19223"/>
    <cellStyle name="20% - Accent6 9" xfId="19224"/>
    <cellStyle name="20% - Accent6 9 10" xfId="19225"/>
    <cellStyle name="20% - Accent6 9 11" xfId="19226"/>
    <cellStyle name="20% - Accent6 9 2" xfId="19227"/>
    <cellStyle name="20% - Accent6 9 2 2" xfId="19228"/>
    <cellStyle name="20% - Accent6 9 2 2 2" xfId="19229"/>
    <cellStyle name="20% - Accent6 9 2 2 2 2" xfId="19230"/>
    <cellStyle name="20% - Accent6 9 2 2 3" xfId="19231"/>
    <cellStyle name="20% - Accent6 9 2 3" xfId="19232"/>
    <cellStyle name="20% - Accent6 9 3" xfId="19233"/>
    <cellStyle name="20% - Accent6 9 3 2" xfId="19234"/>
    <cellStyle name="20% - Accent6 9 3 2 2" xfId="19235"/>
    <cellStyle name="20% - Accent6 9 3 3" xfId="19236"/>
    <cellStyle name="20% - Accent6 9 4" xfId="19237"/>
    <cellStyle name="20% - Accent6 9 4 2" xfId="19238"/>
    <cellStyle name="20% - Accent6 9 4 2 2" xfId="19239"/>
    <cellStyle name="20% - Accent6 9 4 3" xfId="19240"/>
    <cellStyle name="20% - Accent6 9 5" xfId="19241"/>
    <cellStyle name="20% - Accent6 9 5 2" xfId="19242"/>
    <cellStyle name="20% - Accent6 9 5 2 2" xfId="19243"/>
    <cellStyle name="20% - Accent6 9 5 3" xfId="19244"/>
    <cellStyle name="20% - Accent6 9 6" xfId="19245"/>
    <cellStyle name="20% - Accent6 9 6 2" xfId="19246"/>
    <cellStyle name="20% - Accent6 9 6 2 2" xfId="19247"/>
    <cellStyle name="20% - Accent6 9 6 3" xfId="19248"/>
    <cellStyle name="20% - Accent6 9 7" xfId="19249"/>
    <cellStyle name="20% - Accent6 9 7 2" xfId="19250"/>
    <cellStyle name="20% - Accent6 9 7 2 2" xfId="19251"/>
    <cellStyle name="20% - Accent6 9 7 3" xfId="19252"/>
    <cellStyle name="20% - Accent6 9 8" xfId="19253"/>
    <cellStyle name="20% - Accent6 9 8 2" xfId="19254"/>
    <cellStyle name="20% - Accent6 9 8 2 2" xfId="19255"/>
    <cellStyle name="20% - Accent6 9 8 3" xfId="19256"/>
    <cellStyle name="20% - Accent6 9 9" xfId="19257"/>
    <cellStyle name="20% - Accent6 90" xfId="19258"/>
    <cellStyle name="20% - Accent6 90 2" xfId="19259"/>
    <cellStyle name="20% - Accent6 90 3" xfId="19260"/>
    <cellStyle name="20% - Accent6 91" xfId="19261"/>
    <cellStyle name="20% - Accent6 91 2" xfId="19262"/>
    <cellStyle name="20% - Accent6 91 3" xfId="19263"/>
    <cellStyle name="20% - Accent6 92" xfId="19264"/>
    <cellStyle name="20% - Accent6 92 2" xfId="19265"/>
    <cellStyle name="20% - Accent6 92 3" xfId="19266"/>
    <cellStyle name="20% - Accent6 93" xfId="19267"/>
    <cellStyle name="20% - Accent6 93 2" xfId="19268"/>
    <cellStyle name="20% - Accent6 93 3" xfId="19269"/>
    <cellStyle name="20% - Accent6 94" xfId="19270"/>
    <cellStyle name="20% - Accent6 94 2" xfId="19271"/>
    <cellStyle name="20% - Accent6 94 3" xfId="19272"/>
    <cellStyle name="20% - Accent6 95" xfId="19273"/>
    <cellStyle name="20% - Accent6 95 2" xfId="19274"/>
    <cellStyle name="20% - Accent6 95 3" xfId="19275"/>
    <cellStyle name="20% - Accent6 96" xfId="19276"/>
    <cellStyle name="20% - Accent6 96 2" xfId="19277"/>
    <cellStyle name="20% - Accent6 96 3" xfId="19278"/>
    <cellStyle name="20% - Accent6 97" xfId="19279"/>
    <cellStyle name="20% - Accent6 97 2" xfId="19280"/>
    <cellStyle name="20% - Accent6 97 3" xfId="19281"/>
    <cellStyle name="20% - Accent6 98" xfId="19282"/>
    <cellStyle name="20% - Accent6 98 2" xfId="19283"/>
    <cellStyle name="20% - Accent6 98 3" xfId="19284"/>
    <cellStyle name="20% - Accent6 99" xfId="19285"/>
    <cellStyle name="20% - Accent6 99 2" xfId="19286"/>
    <cellStyle name="20% - Accent6 99 3" xfId="19287"/>
    <cellStyle name="24" xfId="19288"/>
    <cellStyle name="3DEC" xfId="19289"/>
    <cellStyle name="40% - Accent1 10" xfId="19290"/>
    <cellStyle name="40% - Accent1 10 10" xfId="19291"/>
    <cellStyle name="40% - Accent1 10 2" xfId="19292"/>
    <cellStyle name="40% - Accent1 10 2 2" xfId="19293"/>
    <cellStyle name="40% - Accent1 10 2 2 2" xfId="19294"/>
    <cellStyle name="40% - Accent1 10 2 2 2 2" xfId="19295"/>
    <cellStyle name="40% - Accent1 10 2 2 3" xfId="19296"/>
    <cellStyle name="40% - Accent1 10 2 3" xfId="19297"/>
    <cellStyle name="40% - Accent1 10 3" xfId="19298"/>
    <cellStyle name="40% - Accent1 10 3 2" xfId="19299"/>
    <cellStyle name="40% - Accent1 10 3 2 2" xfId="19300"/>
    <cellStyle name="40% - Accent1 10 3 3" xfId="19301"/>
    <cellStyle name="40% - Accent1 10 4" xfId="19302"/>
    <cellStyle name="40% - Accent1 10 4 2" xfId="19303"/>
    <cellStyle name="40% - Accent1 10 4 2 2" xfId="19304"/>
    <cellStyle name="40% - Accent1 10 4 3" xfId="19305"/>
    <cellStyle name="40% - Accent1 10 5" xfId="19306"/>
    <cellStyle name="40% - Accent1 10 5 2" xfId="19307"/>
    <cellStyle name="40% - Accent1 10 5 2 2" xfId="19308"/>
    <cellStyle name="40% - Accent1 10 5 3" xfId="19309"/>
    <cellStyle name="40% - Accent1 10 6" xfId="19310"/>
    <cellStyle name="40% - Accent1 10 6 2" xfId="19311"/>
    <cellStyle name="40% - Accent1 10 6 2 2" xfId="19312"/>
    <cellStyle name="40% - Accent1 10 6 3" xfId="19313"/>
    <cellStyle name="40% - Accent1 10 7" xfId="19314"/>
    <cellStyle name="40% - Accent1 10 7 2" xfId="19315"/>
    <cellStyle name="40% - Accent1 10 7 2 2" xfId="19316"/>
    <cellStyle name="40% - Accent1 10 7 3" xfId="19317"/>
    <cellStyle name="40% - Accent1 10 8" xfId="19318"/>
    <cellStyle name="40% - Accent1 10 9" xfId="19319"/>
    <cellStyle name="40% - Accent1 100" xfId="19320"/>
    <cellStyle name="40% - Accent1 100 2" xfId="19321"/>
    <cellStyle name="40% - Accent1 100 3" xfId="19322"/>
    <cellStyle name="40% - Accent1 101" xfId="19323"/>
    <cellStyle name="40% - Accent1 101 2" xfId="19324"/>
    <cellStyle name="40% - Accent1 101 3" xfId="19325"/>
    <cellStyle name="40% - Accent1 102" xfId="19326"/>
    <cellStyle name="40% - Accent1 102 2" xfId="19327"/>
    <cellStyle name="40% - Accent1 102 3" xfId="19328"/>
    <cellStyle name="40% - Accent1 103" xfId="19329"/>
    <cellStyle name="40% - Accent1 103 2" xfId="19330"/>
    <cellStyle name="40% - Accent1 103 3" xfId="19331"/>
    <cellStyle name="40% - Accent1 104" xfId="19332"/>
    <cellStyle name="40% - Accent1 104 2" xfId="19333"/>
    <cellStyle name="40% - Accent1 104 3" xfId="19334"/>
    <cellStyle name="40% - Accent1 105" xfId="19335"/>
    <cellStyle name="40% - Accent1 105 2" xfId="19336"/>
    <cellStyle name="40% - Accent1 105 3" xfId="19337"/>
    <cellStyle name="40% - Accent1 106" xfId="19338"/>
    <cellStyle name="40% - Accent1 106 2" xfId="19339"/>
    <cellStyle name="40% - Accent1 106 3" xfId="19340"/>
    <cellStyle name="40% - Accent1 107" xfId="19341"/>
    <cellStyle name="40% - Accent1 107 2" xfId="19342"/>
    <cellStyle name="40% - Accent1 107 3" xfId="19343"/>
    <cellStyle name="40% - Accent1 108" xfId="19344"/>
    <cellStyle name="40% - Accent1 108 2" xfId="19345"/>
    <cellStyle name="40% - Accent1 108 3" xfId="19346"/>
    <cellStyle name="40% - Accent1 109" xfId="19347"/>
    <cellStyle name="40% - Accent1 109 2" xfId="19348"/>
    <cellStyle name="40% - Accent1 109 3" xfId="19349"/>
    <cellStyle name="40% - Accent1 11" xfId="19350"/>
    <cellStyle name="40% - Accent1 11 10" xfId="19351"/>
    <cellStyle name="40% - Accent1 11 2" xfId="19352"/>
    <cellStyle name="40% - Accent1 11 2 2" xfId="19353"/>
    <cellStyle name="40% - Accent1 11 2 2 2" xfId="19354"/>
    <cellStyle name="40% - Accent1 11 2 2 2 2" xfId="19355"/>
    <cellStyle name="40% - Accent1 11 2 2 3" xfId="19356"/>
    <cellStyle name="40% - Accent1 11 2 3" xfId="19357"/>
    <cellStyle name="40% - Accent1 11 3" xfId="19358"/>
    <cellStyle name="40% - Accent1 11 3 2" xfId="19359"/>
    <cellStyle name="40% - Accent1 11 3 2 2" xfId="19360"/>
    <cellStyle name="40% - Accent1 11 3 3" xfId="19361"/>
    <cellStyle name="40% - Accent1 11 4" xfId="19362"/>
    <cellStyle name="40% - Accent1 11 4 2" xfId="19363"/>
    <cellStyle name="40% - Accent1 11 4 2 2" xfId="19364"/>
    <cellStyle name="40% - Accent1 11 4 3" xfId="19365"/>
    <cellStyle name="40% - Accent1 11 5" xfId="19366"/>
    <cellStyle name="40% - Accent1 11 5 2" xfId="19367"/>
    <cellStyle name="40% - Accent1 11 5 2 2" xfId="19368"/>
    <cellStyle name="40% - Accent1 11 5 3" xfId="19369"/>
    <cellStyle name="40% - Accent1 11 6" xfId="19370"/>
    <cellStyle name="40% - Accent1 11 6 2" xfId="19371"/>
    <cellStyle name="40% - Accent1 11 6 2 2" xfId="19372"/>
    <cellStyle name="40% - Accent1 11 6 3" xfId="19373"/>
    <cellStyle name="40% - Accent1 11 7" xfId="19374"/>
    <cellStyle name="40% - Accent1 11 7 2" xfId="19375"/>
    <cellStyle name="40% - Accent1 11 7 2 2" xfId="19376"/>
    <cellStyle name="40% - Accent1 11 7 3" xfId="19377"/>
    <cellStyle name="40% - Accent1 11 8" xfId="19378"/>
    <cellStyle name="40% - Accent1 11 9" xfId="19379"/>
    <cellStyle name="40% - Accent1 110" xfId="19380"/>
    <cellStyle name="40% - Accent1 110 2" xfId="19381"/>
    <cellStyle name="40% - Accent1 110 3" xfId="19382"/>
    <cellStyle name="40% - Accent1 111" xfId="19383"/>
    <cellStyle name="40% - Accent1 111 2" xfId="19384"/>
    <cellStyle name="40% - Accent1 111 3" xfId="19385"/>
    <cellStyle name="40% - Accent1 112" xfId="19386"/>
    <cellStyle name="40% - Accent1 112 2" xfId="19387"/>
    <cellStyle name="40% - Accent1 112 3" xfId="19388"/>
    <cellStyle name="40% - Accent1 113" xfId="19389"/>
    <cellStyle name="40% - Accent1 113 2" xfId="19390"/>
    <cellStyle name="40% - Accent1 113 3" xfId="19391"/>
    <cellStyle name="40% - Accent1 114" xfId="19392"/>
    <cellStyle name="40% - Accent1 114 2" xfId="19393"/>
    <cellStyle name="40% - Accent1 114 3" xfId="19394"/>
    <cellStyle name="40% - Accent1 115" xfId="19395"/>
    <cellStyle name="40% - Accent1 115 2" xfId="19396"/>
    <cellStyle name="40% - Accent1 115 3" xfId="19397"/>
    <cellStyle name="40% - Accent1 116" xfId="19398"/>
    <cellStyle name="40% - Accent1 116 2" xfId="19399"/>
    <cellStyle name="40% - Accent1 117" xfId="19400"/>
    <cellStyle name="40% - Accent1 117 2" xfId="19401"/>
    <cellStyle name="40% - Accent1 118" xfId="19402"/>
    <cellStyle name="40% - Accent1 118 2" xfId="19403"/>
    <cellStyle name="40% - Accent1 119" xfId="19404"/>
    <cellStyle name="40% - Accent1 119 2" xfId="19405"/>
    <cellStyle name="40% - Accent1 12" xfId="19406"/>
    <cellStyle name="40% - Accent1 12 2" xfId="19407"/>
    <cellStyle name="40% - Accent1 12 2 2" xfId="19408"/>
    <cellStyle name="40% - Accent1 12 2 2 2" xfId="19409"/>
    <cellStyle name="40% - Accent1 12 2 2 2 2" xfId="19410"/>
    <cellStyle name="40% - Accent1 12 2 2 3" xfId="19411"/>
    <cellStyle name="40% - Accent1 12 2 3" xfId="19412"/>
    <cellStyle name="40% - Accent1 12 3" xfId="19413"/>
    <cellStyle name="40% - Accent1 12 3 2" xfId="19414"/>
    <cellStyle name="40% - Accent1 12 3 2 2" xfId="19415"/>
    <cellStyle name="40% - Accent1 12 3 3" xfId="19416"/>
    <cellStyle name="40% - Accent1 12 3 4" xfId="19417"/>
    <cellStyle name="40% - Accent1 12 4" xfId="19418"/>
    <cellStyle name="40% - Accent1 12 4 2" xfId="19419"/>
    <cellStyle name="40% - Accent1 12 4 2 2" xfId="19420"/>
    <cellStyle name="40% - Accent1 12 4 3" xfId="19421"/>
    <cellStyle name="40% - Accent1 12 5" xfId="19422"/>
    <cellStyle name="40% - Accent1 12 5 2" xfId="19423"/>
    <cellStyle name="40% - Accent1 12 5 2 2" xfId="19424"/>
    <cellStyle name="40% - Accent1 12 5 3" xfId="19425"/>
    <cellStyle name="40% - Accent1 12 6" xfId="19426"/>
    <cellStyle name="40% - Accent1 12 6 2" xfId="19427"/>
    <cellStyle name="40% - Accent1 12 6 2 2" xfId="19428"/>
    <cellStyle name="40% - Accent1 12 6 3" xfId="19429"/>
    <cellStyle name="40% - Accent1 12 7" xfId="19430"/>
    <cellStyle name="40% - Accent1 12 8" xfId="19431"/>
    <cellStyle name="40% - Accent1 120" xfId="19432"/>
    <cellStyle name="40% - Accent1 120 2" xfId="19433"/>
    <cellStyle name="40% - Accent1 121" xfId="19434"/>
    <cellStyle name="40% - Accent1 121 2" xfId="19435"/>
    <cellStyle name="40% - Accent1 122" xfId="19436"/>
    <cellStyle name="40% - Accent1 122 2" xfId="19437"/>
    <cellStyle name="40% - Accent1 123" xfId="19438"/>
    <cellStyle name="40% - Accent1 123 2" xfId="19439"/>
    <cellStyle name="40% - Accent1 124" xfId="19440"/>
    <cellStyle name="40% - Accent1 124 2" xfId="19441"/>
    <cellStyle name="40% - Accent1 125" xfId="19442"/>
    <cellStyle name="40% - Accent1 125 2" xfId="19443"/>
    <cellStyle name="40% - Accent1 126" xfId="19444"/>
    <cellStyle name="40% - Accent1 126 2" xfId="19445"/>
    <cellStyle name="40% - Accent1 127" xfId="19446"/>
    <cellStyle name="40% - Accent1 127 2" xfId="19447"/>
    <cellStyle name="40% - Accent1 128" xfId="19448"/>
    <cellStyle name="40% - Accent1 128 2" xfId="19449"/>
    <cellStyle name="40% - Accent1 129" xfId="19450"/>
    <cellStyle name="40% - Accent1 129 2" xfId="19451"/>
    <cellStyle name="40% - Accent1 13" xfId="19452"/>
    <cellStyle name="40% - Accent1 13 2" xfId="19453"/>
    <cellStyle name="40% - Accent1 13 2 2" xfId="19454"/>
    <cellStyle name="40% - Accent1 13 2 2 2" xfId="19455"/>
    <cellStyle name="40% - Accent1 13 2 2 2 2" xfId="19456"/>
    <cellStyle name="40% - Accent1 13 2 2 3" xfId="19457"/>
    <cellStyle name="40% - Accent1 13 2 3" xfId="19458"/>
    <cellStyle name="40% - Accent1 13 3" xfId="19459"/>
    <cellStyle name="40% - Accent1 13 3 2" xfId="19460"/>
    <cellStyle name="40% - Accent1 13 3 2 2" xfId="19461"/>
    <cellStyle name="40% - Accent1 13 3 3" xfId="19462"/>
    <cellStyle name="40% - Accent1 13 3 4" xfId="19463"/>
    <cellStyle name="40% - Accent1 13 4" xfId="19464"/>
    <cellStyle name="40% - Accent1 13 4 2" xfId="19465"/>
    <cellStyle name="40% - Accent1 13 4 2 2" xfId="19466"/>
    <cellStyle name="40% - Accent1 13 4 3" xfId="19467"/>
    <cellStyle name="40% - Accent1 13 5" xfId="19468"/>
    <cellStyle name="40% - Accent1 13 5 2" xfId="19469"/>
    <cellStyle name="40% - Accent1 13 5 2 2" xfId="19470"/>
    <cellStyle name="40% - Accent1 13 5 3" xfId="19471"/>
    <cellStyle name="40% - Accent1 13 6" xfId="19472"/>
    <cellStyle name="40% - Accent1 13 6 2" xfId="19473"/>
    <cellStyle name="40% - Accent1 13 6 2 2" xfId="19474"/>
    <cellStyle name="40% - Accent1 13 6 3" xfId="19475"/>
    <cellStyle name="40% - Accent1 13 7" xfId="19476"/>
    <cellStyle name="40% - Accent1 13 8" xfId="19477"/>
    <cellStyle name="40% - Accent1 130" xfId="19478"/>
    <cellStyle name="40% - Accent1 130 2" xfId="19479"/>
    <cellStyle name="40% - Accent1 131" xfId="19480"/>
    <cellStyle name="40% - Accent1 131 2" xfId="19481"/>
    <cellStyle name="40% - Accent1 132" xfId="19482"/>
    <cellStyle name="40% - Accent1 132 2" xfId="19483"/>
    <cellStyle name="40% - Accent1 133" xfId="19484"/>
    <cellStyle name="40% - Accent1 133 2" xfId="19485"/>
    <cellStyle name="40% - Accent1 134" xfId="19486"/>
    <cellStyle name="40% - Accent1 134 2" xfId="19487"/>
    <cellStyle name="40% - Accent1 135" xfId="19488"/>
    <cellStyle name="40% - Accent1 135 2" xfId="19489"/>
    <cellStyle name="40% - Accent1 136" xfId="19490"/>
    <cellStyle name="40% - Accent1 136 2" xfId="19491"/>
    <cellStyle name="40% - Accent1 137" xfId="19492"/>
    <cellStyle name="40% - Accent1 137 2" xfId="19493"/>
    <cellStyle name="40% - Accent1 138" xfId="19494"/>
    <cellStyle name="40% - Accent1 138 2" xfId="19495"/>
    <cellStyle name="40% - Accent1 139" xfId="19496"/>
    <cellStyle name="40% - Accent1 139 2" xfId="19497"/>
    <cellStyle name="40% - Accent1 14" xfId="19498"/>
    <cellStyle name="40% - Accent1 14 2" xfId="19499"/>
    <cellStyle name="40% - Accent1 14 2 2" xfId="19500"/>
    <cellStyle name="40% - Accent1 14 2 2 2" xfId="19501"/>
    <cellStyle name="40% - Accent1 14 2 2 3" xfId="19502"/>
    <cellStyle name="40% - Accent1 14 2 2 4" xfId="19503"/>
    <cellStyle name="40% - Accent1 14 2 3" xfId="19504"/>
    <cellStyle name="40% - Accent1 14 2 4" xfId="19505"/>
    <cellStyle name="40% - Accent1 14 2 5" xfId="19506"/>
    <cellStyle name="40% - Accent1 14 2 6" xfId="19507"/>
    <cellStyle name="40% - Accent1 14 3" xfId="19508"/>
    <cellStyle name="40% - Accent1 14 3 2" xfId="19509"/>
    <cellStyle name="40% - Accent1 14 3 2 2" xfId="19510"/>
    <cellStyle name="40% - Accent1 14 3 3" xfId="19511"/>
    <cellStyle name="40% - Accent1 14 4" xfId="19512"/>
    <cellStyle name="40% - Accent1 14 4 2" xfId="19513"/>
    <cellStyle name="40% - Accent1 14 4 2 2" xfId="19514"/>
    <cellStyle name="40% - Accent1 14 4 3" xfId="19515"/>
    <cellStyle name="40% - Accent1 14 5" xfId="19516"/>
    <cellStyle name="40% - Accent1 14 5 2" xfId="19517"/>
    <cellStyle name="40% - Accent1 14 5 2 2" xfId="19518"/>
    <cellStyle name="40% - Accent1 14 5 3" xfId="19519"/>
    <cellStyle name="40% - Accent1 14 6" xfId="19520"/>
    <cellStyle name="40% - Accent1 14 6 2" xfId="19521"/>
    <cellStyle name="40% - Accent1 14 6 2 2" xfId="19522"/>
    <cellStyle name="40% - Accent1 14 6 3" xfId="19523"/>
    <cellStyle name="40% - Accent1 14 7" xfId="19524"/>
    <cellStyle name="40% - Accent1 140" xfId="19525"/>
    <cellStyle name="40% - Accent1 140 2" xfId="19526"/>
    <cellStyle name="40% - Accent1 141" xfId="19527"/>
    <cellStyle name="40% - Accent1 141 2" xfId="19528"/>
    <cellStyle name="40% - Accent1 142" xfId="19529"/>
    <cellStyle name="40% - Accent1 142 2" xfId="19530"/>
    <cellStyle name="40% - Accent1 143" xfId="19531"/>
    <cellStyle name="40% - Accent1 143 2" xfId="19532"/>
    <cellStyle name="40% - Accent1 144" xfId="19533"/>
    <cellStyle name="40% - Accent1 144 2" xfId="19534"/>
    <cellStyle name="40% - Accent1 145" xfId="19535"/>
    <cellStyle name="40% - Accent1 145 2" xfId="19536"/>
    <cellStyle name="40% - Accent1 146" xfId="19537"/>
    <cellStyle name="40% - Accent1 146 2" xfId="19538"/>
    <cellStyle name="40% - Accent1 147" xfId="19539"/>
    <cellStyle name="40% - Accent1 147 2" xfId="19540"/>
    <cellStyle name="40% - Accent1 148" xfId="19541"/>
    <cellStyle name="40% - Accent1 148 2" xfId="19542"/>
    <cellStyle name="40% - Accent1 149" xfId="19543"/>
    <cellStyle name="40% - Accent1 149 2" xfId="19544"/>
    <cellStyle name="40% - Accent1 15" xfId="19545"/>
    <cellStyle name="40% - Accent1 15 2" xfId="19546"/>
    <cellStyle name="40% - Accent1 15 2 2" xfId="19547"/>
    <cellStyle name="40% - Accent1 15 2 2 2" xfId="19548"/>
    <cellStyle name="40% - Accent1 15 2 2 3" xfId="19549"/>
    <cellStyle name="40% - Accent1 15 2 2 4" xfId="19550"/>
    <cellStyle name="40% - Accent1 15 2 3" xfId="19551"/>
    <cellStyle name="40% - Accent1 15 2 4" xfId="19552"/>
    <cellStyle name="40% - Accent1 15 2 5" xfId="19553"/>
    <cellStyle name="40% - Accent1 15 2 6" xfId="19554"/>
    <cellStyle name="40% - Accent1 15 3" xfId="19555"/>
    <cellStyle name="40% - Accent1 15 3 2" xfId="19556"/>
    <cellStyle name="40% - Accent1 15 3 2 2" xfId="19557"/>
    <cellStyle name="40% - Accent1 15 3 3" xfId="19558"/>
    <cellStyle name="40% - Accent1 15 4" xfId="19559"/>
    <cellStyle name="40% - Accent1 15 4 2" xfId="19560"/>
    <cellStyle name="40% - Accent1 15 4 2 2" xfId="19561"/>
    <cellStyle name="40% - Accent1 15 4 3" xfId="19562"/>
    <cellStyle name="40% - Accent1 15 5" xfId="19563"/>
    <cellStyle name="40% - Accent1 15 5 2" xfId="19564"/>
    <cellStyle name="40% - Accent1 15 5 2 2" xfId="19565"/>
    <cellStyle name="40% - Accent1 15 5 3" xfId="19566"/>
    <cellStyle name="40% - Accent1 15 6" xfId="19567"/>
    <cellStyle name="40% - Accent1 15 6 2" xfId="19568"/>
    <cellStyle name="40% - Accent1 15 6 2 2" xfId="19569"/>
    <cellStyle name="40% - Accent1 15 6 3" xfId="19570"/>
    <cellStyle name="40% - Accent1 15 7" xfId="19571"/>
    <cellStyle name="40% - Accent1 150" xfId="19572"/>
    <cellStyle name="40% - Accent1 150 2" xfId="19573"/>
    <cellStyle name="40% - Accent1 151" xfId="19574"/>
    <cellStyle name="40% - Accent1 151 2" xfId="19575"/>
    <cellStyle name="40% - Accent1 152" xfId="19576"/>
    <cellStyle name="40% - Accent1 152 2" xfId="19577"/>
    <cellStyle name="40% - Accent1 153" xfId="19578"/>
    <cellStyle name="40% - Accent1 153 2" xfId="19579"/>
    <cellStyle name="40% - Accent1 154" xfId="19580"/>
    <cellStyle name="40% - Accent1 154 2" xfId="19581"/>
    <cellStyle name="40% - Accent1 155" xfId="19582"/>
    <cellStyle name="40% - Accent1 155 2" xfId="19583"/>
    <cellStyle name="40% - Accent1 156" xfId="19584"/>
    <cellStyle name="40% - Accent1 156 2" xfId="19585"/>
    <cellStyle name="40% - Accent1 157" xfId="19586"/>
    <cellStyle name="40% - Accent1 157 2" xfId="19587"/>
    <cellStyle name="40% - Accent1 158" xfId="19588"/>
    <cellStyle name="40% - Accent1 158 2" xfId="19589"/>
    <cellStyle name="40% - Accent1 159" xfId="19590"/>
    <cellStyle name="40% - Accent1 159 2" xfId="19591"/>
    <cellStyle name="40% - Accent1 16" xfId="19592"/>
    <cellStyle name="40% - Accent1 16 2" xfId="19593"/>
    <cellStyle name="40% - Accent1 16 2 2" xfId="19594"/>
    <cellStyle name="40% - Accent1 16 2 2 2" xfId="19595"/>
    <cellStyle name="40% - Accent1 16 2 2 3" xfId="19596"/>
    <cellStyle name="40% - Accent1 16 2 2 4" xfId="19597"/>
    <cellStyle name="40% - Accent1 16 2 3" xfId="19598"/>
    <cellStyle name="40% - Accent1 16 2 4" xfId="19599"/>
    <cellStyle name="40% - Accent1 16 2 5" xfId="19600"/>
    <cellStyle name="40% - Accent1 16 2 6" xfId="19601"/>
    <cellStyle name="40% - Accent1 16 3" xfId="19602"/>
    <cellStyle name="40% - Accent1 16 3 2" xfId="19603"/>
    <cellStyle name="40% - Accent1 16 3 2 2" xfId="19604"/>
    <cellStyle name="40% - Accent1 16 3 3" xfId="19605"/>
    <cellStyle name="40% - Accent1 16 4" xfId="19606"/>
    <cellStyle name="40% - Accent1 16 4 2" xfId="19607"/>
    <cellStyle name="40% - Accent1 16 4 2 2" xfId="19608"/>
    <cellStyle name="40% - Accent1 16 4 3" xfId="19609"/>
    <cellStyle name="40% - Accent1 16 5" xfId="19610"/>
    <cellStyle name="40% - Accent1 16 5 2" xfId="19611"/>
    <cellStyle name="40% - Accent1 16 5 2 2" xfId="19612"/>
    <cellStyle name="40% - Accent1 16 5 3" xfId="19613"/>
    <cellStyle name="40% - Accent1 16 6" xfId="19614"/>
    <cellStyle name="40% - Accent1 16 6 2" xfId="19615"/>
    <cellStyle name="40% - Accent1 16 6 2 2" xfId="19616"/>
    <cellStyle name="40% - Accent1 16 6 3" xfId="19617"/>
    <cellStyle name="40% - Accent1 16 7" xfId="19618"/>
    <cellStyle name="40% - Accent1 160" xfId="19619"/>
    <cellStyle name="40% - Accent1 160 2" xfId="19620"/>
    <cellStyle name="40% - Accent1 161" xfId="19621"/>
    <cellStyle name="40% - Accent1 161 2" xfId="19622"/>
    <cellStyle name="40% - Accent1 162" xfId="19623"/>
    <cellStyle name="40% - Accent1 162 2" xfId="19624"/>
    <cellStyle name="40% - Accent1 163" xfId="19625"/>
    <cellStyle name="40% - Accent1 163 2" xfId="19626"/>
    <cellStyle name="40% - Accent1 164" xfId="19627"/>
    <cellStyle name="40% - Accent1 164 2" xfId="19628"/>
    <cellStyle name="40% - Accent1 165" xfId="19629"/>
    <cellStyle name="40% - Accent1 165 2" xfId="19630"/>
    <cellStyle name="40% - Accent1 166" xfId="19631"/>
    <cellStyle name="40% - Accent1 166 2" xfId="19632"/>
    <cellStyle name="40% - Accent1 167" xfId="19633"/>
    <cellStyle name="40% - Accent1 167 2" xfId="19634"/>
    <cellStyle name="40% - Accent1 168" xfId="19635"/>
    <cellStyle name="40% - Accent1 168 2" xfId="19636"/>
    <cellStyle name="40% - Accent1 169" xfId="19637"/>
    <cellStyle name="40% - Accent1 169 2" xfId="19638"/>
    <cellStyle name="40% - Accent1 17" xfId="19639"/>
    <cellStyle name="40% - Accent1 17 2" xfId="19640"/>
    <cellStyle name="40% - Accent1 17 2 2" xfId="19641"/>
    <cellStyle name="40% - Accent1 17 2 3" xfId="19642"/>
    <cellStyle name="40% - Accent1 17 2 4" xfId="19643"/>
    <cellStyle name="40% - Accent1 17 2 5" xfId="19644"/>
    <cellStyle name="40% - Accent1 17 3" xfId="19645"/>
    <cellStyle name="40% - Accent1 17 3 2" xfId="19646"/>
    <cellStyle name="40% - Accent1 17 3 2 2" xfId="19647"/>
    <cellStyle name="40% - Accent1 17 3 3" xfId="19648"/>
    <cellStyle name="40% - Accent1 17 4" xfId="19649"/>
    <cellStyle name="40% - Accent1 17 4 2" xfId="19650"/>
    <cellStyle name="40% - Accent1 17 4 2 2" xfId="19651"/>
    <cellStyle name="40% - Accent1 17 4 3" xfId="19652"/>
    <cellStyle name="40% - Accent1 17 5" xfId="19653"/>
    <cellStyle name="40% - Accent1 17 5 2" xfId="19654"/>
    <cellStyle name="40% - Accent1 17 5 2 2" xfId="19655"/>
    <cellStyle name="40% - Accent1 17 5 3" xfId="19656"/>
    <cellStyle name="40% - Accent1 17 6" xfId="19657"/>
    <cellStyle name="40% - Accent1 17 6 2" xfId="19658"/>
    <cellStyle name="40% - Accent1 17 6 2 2" xfId="19659"/>
    <cellStyle name="40% - Accent1 17 6 3" xfId="19660"/>
    <cellStyle name="40% - Accent1 17 7" xfId="19661"/>
    <cellStyle name="40% - Accent1 170" xfId="19662"/>
    <cellStyle name="40% - Accent1 170 2" xfId="19663"/>
    <cellStyle name="40% - Accent1 171" xfId="19664"/>
    <cellStyle name="40% - Accent1 171 2" xfId="19665"/>
    <cellStyle name="40% - Accent1 172" xfId="19666"/>
    <cellStyle name="40% - Accent1 172 2" xfId="19667"/>
    <cellStyle name="40% - Accent1 173" xfId="19668"/>
    <cellStyle name="40% - Accent1 173 2" xfId="19669"/>
    <cellStyle name="40% - Accent1 174" xfId="19670"/>
    <cellStyle name="40% - Accent1 174 2" xfId="19671"/>
    <cellStyle name="40% - Accent1 175" xfId="19672"/>
    <cellStyle name="40% - Accent1 176" xfId="19673"/>
    <cellStyle name="40% - Accent1 177" xfId="19674"/>
    <cellStyle name="40% - Accent1 178" xfId="19675"/>
    <cellStyle name="40% - Accent1 179" xfId="19676"/>
    <cellStyle name="40% - Accent1 18" xfId="19677"/>
    <cellStyle name="40% - Accent1 18 2" xfId="19678"/>
    <cellStyle name="40% - Accent1 18 2 2" xfId="19679"/>
    <cellStyle name="40% - Accent1 18 2 3" xfId="19680"/>
    <cellStyle name="40% - Accent1 18 2 4" xfId="19681"/>
    <cellStyle name="40% - Accent1 18 2 5" xfId="19682"/>
    <cellStyle name="40% - Accent1 18 3" xfId="19683"/>
    <cellStyle name="40% - Accent1 18 3 2" xfId="19684"/>
    <cellStyle name="40% - Accent1 18 3 2 2" xfId="19685"/>
    <cellStyle name="40% - Accent1 18 3 3" xfId="19686"/>
    <cellStyle name="40% - Accent1 18 4" xfId="19687"/>
    <cellStyle name="40% - Accent1 18 4 2" xfId="19688"/>
    <cellStyle name="40% - Accent1 18 4 2 2" xfId="19689"/>
    <cellStyle name="40% - Accent1 18 4 3" xfId="19690"/>
    <cellStyle name="40% - Accent1 18 5" xfId="19691"/>
    <cellStyle name="40% - Accent1 18 5 2" xfId="19692"/>
    <cellStyle name="40% - Accent1 18 5 2 2" xfId="19693"/>
    <cellStyle name="40% - Accent1 18 5 3" xfId="19694"/>
    <cellStyle name="40% - Accent1 18 6" xfId="19695"/>
    <cellStyle name="40% - Accent1 18 6 2" xfId="19696"/>
    <cellStyle name="40% - Accent1 18 6 2 2" xfId="19697"/>
    <cellStyle name="40% - Accent1 18 6 3" xfId="19698"/>
    <cellStyle name="40% - Accent1 18 7" xfId="19699"/>
    <cellStyle name="40% - Accent1 180" xfId="19700"/>
    <cellStyle name="40% - Accent1 181" xfId="19701"/>
    <cellStyle name="40% - Accent1 182" xfId="19702"/>
    <cellStyle name="40% - Accent1 183" xfId="19703"/>
    <cellStyle name="40% - Accent1 184" xfId="19704"/>
    <cellStyle name="40% - Accent1 185" xfId="19705"/>
    <cellStyle name="40% - Accent1 186" xfId="19706"/>
    <cellStyle name="40% - Accent1 187" xfId="19707"/>
    <cellStyle name="40% - Accent1 188" xfId="19708"/>
    <cellStyle name="40% - Accent1 189" xfId="19709"/>
    <cellStyle name="40% - Accent1 19" xfId="19710"/>
    <cellStyle name="40% - Accent1 19 2" xfId="19711"/>
    <cellStyle name="40% - Accent1 19 2 2" xfId="19712"/>
    <cellStyle name="40% - Accent1 19 2 3" xfId="19713"/>
    <cellStyle name="40% - Accent1 19 2 4" xfId="19714"/>
    <cellStyle name="40% - Accent1 19 2 5" xfId="19715"/>
    <cellStyle name="40% - Accent1 19 3" xfId="19716"/>
    <cellStyle name="40% - Accent1 19 3 2" xfId="19717"/>
    <cellStyle name="40% - Accent1 19 3 2 2" xfId="19718"/>
    <cellStyle name="40% - Accent1 19 3 3" xfId="19719"/>
    <cellStyle name="40% - Accent1 19 4" xfId="19720"/>
    <cellStyle name="40% - Accent1 19 4 2" xfId="19721"/>
    <cellStyle name="40% - Accent1 19 4 2 2" xfId="19722"/>
    <cellStyle name="40% - Accent1 19 4 3" xfId="19723"/>
    <cellStyle name="40% - Accent1 19 5" xfId="19724"/>
    <cellStyle name="40% - Accent1 19 5 2" xfId="19725"/>
    <cellStyle name="40% - Accent1 19 5 2 2" xfId="19726"/>
    <cellStyle name="40% - Accent1 19 5 3" xfId="19727"/>
    <cellStyle name="40% - Accent1 19 6" xfId="19728"/>
    <cellStyle name="40% - Accent1 19 6 2" xfId="19729"/>
    <cellStyle name="40% - Accent1 19 6 2 2" xfId="19730"/>
    <cellStyle name="40% - Accent1 19 6 3" xfId="19731"/>
    <cellStyle name="40% - Accent1 19 7" xfId="19732"/>
    <cellStyle name="40% - Accent1 190" xfId="19733"/>
    <cellStyle name="40% - Accent1 191" xfId="19734"/>
    <cellStyle name="40% - Accent1 192" xfId="19735"/>
    <cellStyle name="40% - Accent1 193" xfId="19736"/>
    <cellStyle name="40% - Accent1 194" xfId="19737"/>
    <cellStyle name="40% - Accent1 195" xfId="19738"/>
    <cellStyle name="40% - Accent1 196" xfId="19739"/>
    <cellStyle name="40% - Accent1 197" xfId="19740"/>
    <cellStyle name="40% - Accent1 198" xfId="19741"/>
    <cellStyle name="40% - Accent1 199" xfId="19742"/>
    <cellStyle name="40% - Accent1 2" xfId="19743"/>
    <cellStyle name="40% - Accent1 2 10" xfId="19744"/>
    <cellStyle name="40% - Accent1 2 10 2" xfId="19745"/>
    <cellStyle name="40% - Accent1 2 10 2 2" xfId="19746"/>
    <cellStyle name="40% - Accent1 2 10 3" xfId="19747"/>
    <cellStyle name="40% - Accent1 2 11" xfId="19748"/>
    <cellStyle name="40% - Accent1 2 11 2" xfId="19749"/>
    <cellStyle name="40% - Accent1 2 11 2 2" xfId="19750"/>
    <cellStyle name="40% - Accent1 2 11 3" xfId="19751"/>
    <cellStyle name="40% - Accent1 2 12" xfId="19752"/>
    <cellStyle name="40% - Accent1 2 12 2" xfId="19753"/>
    <cellStyle name="40% - Accent1 2 12 2 2" xfId="19754"/>
    <cellStyle name="40% - Accent1 2 12 3" xfId="19755"/>
    <cellStyle name="40% - Accent1 2 13" xfId="19756"/>
    <cellStyle name="40% - Accent1 2 13 2" xfId="19757"/>
    <cellStyle name="40% - Accent1 2 13 2 2" xfId="19758"/>
    <cellStyle name="40% - Accent1 2 13 3" xfId="19759"/>
    <cellStyle name="40% - Accent1 2 14" xfId="19760"/>
    <cellStyle name="40% - Accent1 2 14 2" xfId="19761"/>
    <cellStyle name="40% - Accent1 2 14 2 2" xfId="19762"/>
    <cellStyle name="40% - Accent1 2 14 3" xfId="19763"/>
    <cellStyle name="40% - Accent1 2 15" xfId="19764"/>
    <cellStyle name="40% - Accent1 2 15 2" xfId="19765"/>
    <cellStyle name="40% - Accent1 2 15 2 2" xfId="19766"/>
    <cellStyle name="40% - Accent1 2 15 3" xfId="19767"/>
    <cellStyle name="40% - Accent1 2 16" xfId="19768"/>
    <cellStyle name="40% - Accent1 2 17" xfId="19769"/>
    <cellStyle name="40% - Accent1 2 17 2" xfId="19770"/>
    <cellStyle name="40% - Accent1 2 17 2 2" xfId="19771"/>
    <cellStyle name="40% - Accent1 2 17 3" xfId="19772"/>
    <cellStyle name="40% - Accent1 2 18" xfId="19773"/>
    <cellStyle name="40% - Accent1 2 18 2" xfId="19774"/>
    <cellStyle name="40% - Accent1 2 18 2 2" xfId="19775"/>
    <cellStyle name="40% - Accent1 2 18 3" xfId="19776"/>
    <cellStyle name="40% - Accent1 2 19" xfId="19777"/>
    <cellStyle name="40% - Accent1 2 19 2" xfId="19778"/>
    <cellStyle name="40% - Accent1 2 19 2 2" xfId="19779"/>
    <cellStyle name="40% - Accent1 2 19 3" xfId="19780"/>
    <cellStyle name="40% - Accent1 2 2" xfId="19781"/>
    <cellStyle name="40% - Accent1 2 2 10" xfId="19782"/>
    <cellStyle name="40% - Accent1 2 2 11" xfId="19783"/>
    <cellStyle name="40% - Accent1 2 2 12" xfId="19784"/>
    <cellStyle name="40% - Accent1 2 2 2" xfId="19785"/>
    <cellStyle name="40% - Accent1 2 2 2 10" xfId="19786"/>
    <cellStyle name="40% - Accent1 2 2 2 2" xfId="19787"/>
    <cellStyle name="40% - Accent1 2 2 2 2 2" xfId="19788"/>
    <cellStyle name="40% - Accent1 2 2 2 2 2 2" xfId="19789"/>
    <cellStyle name="40% - Accent1 2 2 2 2 2 2 2" xfId="19790"/>
    <cellStyle name="40% - Accent1 2 2 2 2 2 2 2 2" xfId="19791"/>
    <cellStyle name="40% - Accent1 2 2 2 2 2 2 2 2 2" xfId="19792"/>
    <cellStyle name="40% - Accent1 2 2 2 2 2 2 2 2 2 2" xfId="19793"/>
    <cellStyle name="40% - Accent1 2 2 2 2 2 2 2 2 2 2 2" xfId="19794"/>
    <cellStyle name="40% - Accent1 2 2 2 2 2 2 2 2 2 3" xfId="19795"/>
    <cellStyle name="40% - Accent1 2 2 2 2 2 2 2 2 3" xfId="19796"/>
    <cellStyle name="40% - Accent1 2 2 2 2 2 2 2 2 3 2" xfId="19797"/>
    <cellStyle name="40% - Accent1 2 2 2 2 2 2 2 2 3 2 2" xfId="19798"/>
    <cellStyle name="40% - Accent1 2 2 2 2 2 2 2 2 3 3" xfId="19799"/>
    <cellStyle name="40% - Accent1 2 2 2 2 2 2 2 2 4" xfId="19800"/>
    <cellStyle name="40% - Accent1 2 2 2 2 2 2 2 3" xfId="19801"/>
    <cellStyle name="40% - Accent1 2 2 2 2 2 2 2 4" xfId="19802"/>
    <cellStyle name="40% - Accent1 2 2 2 2 2 2 2 4 2" xfId="19803"/>
    <cellStyle name="40% - Accent1 2 2 2 2 2 2 2 5" xfId="19804"/>
    <cellStyle name="40% - Accent1 2 2 2 2 2 2 2 6" xfId="19805"/>
    <cellStyle name="40% - Accent1 2 2 2 2 2 2 2 7" xfId="19806"/>
    <cellStyle name="40% - Accent1 2 2 2 2 2 2 3" xfId="19807"/>
    <cellStyle name="40% - Accent1 2 2 2 2 2 2 3 2" xfId="19808"/>
    <cellStyle name="40% - Accent1 2 2 2 2 2 2 3 2 2" xfId="19809"/>
    <cellStyle name="40% - Accent1 2 2 2 2 2 2 3 3" xfId="19810"/>
    <cellStyle name="40% - Accent1 2 2 2 2 2 2 4" xfId="19811"/>
    <cellStyle name="40% - Accent1 2 2 2 2 2 2 5" xfId="19812"/>
    <cellStyle name="40% - Accent1 2 2 2 2 2 2 6" xfId="19813"/>
    <cellStyle name="40% - Accent1 2 2 2 2 2 2 7" xfId="19814"/>
    <cellStyle name="40% - Accent1 2 2 2 2 2 3" xfId="19815"/>
    <cellStyle name="40% - Accent1 2 2 2 2 2 4" xfId="19816"/>
    <cellStyle name="40% - Accent1 2 2 2 2 2 4 2" xfId="19817"/>
    <cellStyle name="40% - Accent1 2 2 2 2 2 5" xfId="19818"/>
    <cellStyle name="40% - Accent1 2 2 2 2 2 6" xfId="19819"/>
    <cellStyle name="40% - Accent1 2 2 2 2 2 7" xfId="19820"/>
    <cellStyle name="40% - Accent1 2 2 2 2 3" xfId="19821"/>
    <cellStyle name="40% - Accent1 2 2 2 2 3 2" xfId="19822"/>
    <cellStyle name="40% - Accent1 2 2 2 2 3 2 2" xfId="19823"/>
    <cellStyle name="40% - Accent1 2 2 2 2 3 3" xfId="19824"/>
    <cellStyle name="40% - Accent1 2 2 2 2 4" xfId="19825"/>
    <cellStyle name="40% - Accent1 2 2 2 2 4 2" xfId="19826"/>
    <cellStyle name="40% - Accent1 2 2 2 2 4 2 2" xfId="19827"/>
    <cellStyle name="40% - Accent1 2 2 2 2 4 3" xfId="19828"/>
    <cellStyle name="40% - Accent1 2 2 2 2 5" xfId="19829"/>
    <cellStyle name="40% - Accent1 2 2 2 2 5 2" xfId="19830"/>
    <cellStyle name="40% - Accent1 2 2 2 2 5 2 2" xfId="19831"/>
    <cellStyle name="40% - Accent1 2 2 2 2 5 3" xfId="19832"/>
    <cellStyle name="40% - Accent1 2 2 2 2 6" xfId="19833"/>
    <cellStyle name="40% - Accent1 2 2 2 2 7" xfId="19834"/>
    <cellStyle name="40% - Accent1 2 2 2 2 8" xfId="19835"/>
    <cellStyle name="40% - Accent1 2 2 2 2 9" xfId="19836"/>
    <cellStyle name="40% - Accent1 2 2 2 3" xfId="19837"/>
    <cellStyle name="40% - Accent1 2 2 2 4" xfId="19838"/>
    <cellStyle name="40% - Accent1 2 2 2 5" xfId="19839"/>
    <cellStyle name="40% - Accent1 2 2 2 6" xfId="19840"/>
    <cellStyle name="40% - Accent1 2 2 2 6 2" xfId="19841"/>
    <cellStyle name="40% - Accent1 2 2 2 7" xfId="19842"/>
    <cellStyle name="40% - Accent1 2 2 2 8" xfId="19843"/>
    <cellStyle name="40% - Accent1 2 2 2 9" xfId="19844"/>
    <cellStyle name="40% - Accent1 2 2 3" xfId="19845"/>
    <cellStyle name="40% - Accent1 2 2 3 2" xfId="19846"/>
    <cellStyle name="40% - Accent1 2 2 3 2 2" xfId="19847"/>
    <cellStyle name="40% - Accent1 2 2 3 3" xfId="19848"/>
    <cellStyle name="40% - Accent1 2 2 3 4" xfId="19849"/>
    <cellStyle name="40% - Accent1 2 2 4" xfId="19850"/>
    <cellStyle name="40% - Accent1 2 2 4 2" xfId="19851"/>
    <cellStyle name="40% - Accent1 2 2 4 2 2" xfId="19852"/>
    <cellStyle name="40% - Accent1 2 2 4 3" xfId="19853"/>
    <cellStyle name="40% - Accent1 2 2 5" xfId="19854"/>
    <cellStyle name="40% - Accent1 2 2 5 2" xfId="19855"/>
    <cellStyle name="40% - Accent1 2 2 5 2 2" xfId="19856"/>
    <cellStyle name="40% - Accent1 2 2 5 3" xfId="19857"/>
    <cellStyle name="40% - Accent1 2 2 6" xfId="19858"/>
    <cellStyle name="40% - Accent1 2 2 6 2" xfId="19859"/>
    <cellStyle name="40% - Accent1 2 2 6 2 2" xfId="19860"/>
    <cellStyle name="40% - Accent1 2 2 6 3" xfId="19861"/>
    <cellStyle name="40% - Accent1 2 2 7" xfId="19862"/>
    <cellStyle name="40% - Accent1 2 2 8" xfId="19863"/>
    <cellStyle name="40% - Accent1 2 2 9" xfId="19864"/>
    <cellStyle name="40% - Accent1 2 20" xfId="19865"/>
    <cellStyle name="40% - Accent1 2 21" xfId="19866"/>
    <cellStyle name="40% - Accent1 2 22" xfId="19867"/>
    <cellStyle name="40% - Accent1 2 23" xfId="19868"/>
    <cellStyle name="40% - Accent1 2 24" xfId="19869"/>
    <cellStyle name="40% - Accent1 2 25" xfId="19870"/>
    <cellStyle name="40% - Accent1 2 26" xfId="19871"/>
    <cellStyle name="40% - Accent1 2 27" xfId="19872"/>
    <cellStyle name="40% - Accent1 2 28" xfId="19873"/>
    <cellStyle name="40% - Accent1 2 29" xfId="19874"/>
    <cellStyle name="40% - Accent1 2 3" xfId="19875"/>
    <cellStyle name="40% - Accent1 2 3 2" xfId="19876"/>
    <cellStyle name="40% - Accent1 2 3 3" xfId="19877"/>
    <cellStyle name="40% - Accent1 2 3 3 2" xfId="19878"/>
    <cellStyle name="40% - Accent1 2 3 4" xfId="19879"/>
    <cellStyle name="40% - Accent1 2 30" xfId="19880"/>
    <cellStyle name="40% - Accent1 2 31" xfId="19881"/>
    <cellStyle name="40% - Accent1 2 32" xfId="19882"/>
    <cellStyle name="40% - Accent1 2 4" xfId="19883"/>
    <cellStyle name="40% - Accent1 2 4 2" xfId="19884"/>
    <cellStyle name="40% - Accent1 2 4 3" xfId="19885"/>
    <cellStyle name="40% - Accent1 2 4 3 2" xfId="19886"/>
    <cellStyle name="40% - Accent1 2 4 4" xfId="19887"/>
    <cellStyle name="40% - Accent1 2 5" xfId="19888"/>
    <cellStyle name="40% - Accent1 2 5 2" xfId="19889"/>
    <cellStyle name="40% - Accent1 2 5 3" xfId="19890"/>
    <cellStyle name="40% - Accent1 2 5 3 2" xfId="19891"/>
    <cellStyle name="40% - Accent1 2 5 4" xfId="19892"/>
    <cellStyle name="40% - Accent1 2 6" xfId="19893"/>
    <cellStyle name="40% - Accent1 2 6 2" xfId="19894"/>
    <cellStyle name="40% - Accent1 2 6 2 2" xfId="19895"/>
    <cellStyle name="40% - Accent1 2 6 3" xfId="19896"/>
    <cellStyle name="40% - Accent1 2 7" xfId="19897"/>
    <cellStyle name="40% - Accent1 2 7 2" xfId="19898"/>
    <cellStyle name="40% - Accent1 2 7 2 2" xfId="19899"/>
    <cellStyle name="40% - Accent1 2 7 3" xfId="19900"/>
    <cellStyle name="40% - Accent1 2 8" xfId="19901"/>
    <cellStyle name="40% - Accent1 2 8 2" xfId="19902"/>
    <cellStyle name="40% - Accent1 2 8 2 2" xfId="19903"/>
    <cellStyle name="40% - Accent1 2 8 3" xfId="19904"/>
    <cellStyle name="40% - Accent1 2 9" xfId="19905"/>
    <cellStyle name="40% - Accent1 2 9 2" xfId="19906"/>
    <cellStyle name="40% - Accent1 2 9 2 2" xfId="19907"/>
    <cellStyle name="40% - Accent1 2 9 3" xfId="19908"/>
    <cellStyle name="40% - Accent1 20" xfId="19909"/>
    <cellStyle name="40% - Accent1 20 2" xfId="19910"/>
    <cellStyle name="40% - Accent1 20 2 2" xfId="19911"/>
    <cellStyle name="40% - Accent1 20 2 3" xfId="19912"/>
    <cellStyle name="40% - Accent1 20 2 4" xfId="19913"/>
    <cellStyle name="40% - Accent1 20 2 5" xfId="19914"/>
    <cellStyle name="40% - Accent1 20 3" xfId="19915"/>
    <cellStyle name="40% - Accent1 20 3 2" xfId="19916"/>
    <cellStyle name="40% - Accent1 20 3 2 2" xfId="19917"/>
    <cellStyle name="40% - Accent1 20 3 3" xfId="19918"/>
    <cellStyle name="40% - Accent1 20 4" xfId="19919"/>
    <cellStyle name="40% - Accent1 20 4 2" xfId="19920"/>
    <cellStyle name="40% - Accent1 20 4 2 2" xfId="19921"/>
    <cellStyle name="40% - Accent1 20 4 3" xfId="19922"/>
    <cellStyle name="40% - Accent1 20 5" xfId="19923"/>
    <cellStyle name="40% - Accent1 20 5 2" xfId="19924"/>
    <cellStyle name="40% - Accent1 20 5 2 2" xfId="19925"/>
    <cellStyle name="40% - Accent1 20 5 3" xfId="19926"/>
    <cellStyle name="40% - Accent1 20 6" xfId="19927"/>
    <cellStyle name="40% - Accent1 20 6 2" xfId="19928"/>
    <cellStyle name="40% - Accent1 20 6 2 2" xfId="19929"/>
    <cellStyle name="40% - Accent1 20 6 3" xfId="19930"/>
    <cellStyle name="40% - Accent1 20 7" xfId="19931"/>
    <cellStyle name="40% - Accent1 200" xfId="19932"/>
    <cellStyle name="40% - Accent1 201" xfId="19933"/>
    <cellStyle name="40% - Accent1 202" xfId="19934"/>
    <cellStyle name="40% - Accent1 203" xfId="19935"/>
    <cellStyle name="40% - Accent1 204" xfId="19936"/>
    <cellStyle name="40% - Accent1 205" xfId="19937"/>
    <cellStyle name="40% - Accent1 206" xfId="19938"/>
    <cellStyle name="40% - Accent1 207" xfId="19939"/>
    <cellStyle name="40% - Accent1 208" xfId="19940"/>
    <cellStyle name="40% - Accent1 209" xfId="19941"/>
    <cellStyle name="40% - Accent1 21" xfId="19942"/>
    <cellStyle name="40% - Accent1 21 2" xfId="19943"/>
    <cellStyle name="40% - Accent1 21 2 2" xfId="19944"/>
    <cellStyle name="40% - Accent1 21 2 3" xfId="19945"/>
    <cellStyle name="40% - Accent1 21 2 4" xfId="19946"/>
    <cellStyle name="40% - Accent1 21 2 5" xfId="19947"/>
    <cellStyle name="40% - Accent1 21 3" xfId="19948"/>
    <cellStyle name="40% - Accent1 21 3 2" xfId="19949"/>
    <cellStyle name="40% - Accent1 21 3 2 2" xfId="19950"/>
    <cellStyle name="40% - Accent1 21 3 3" xfId="19951"/>
    <cellStyle name="40% - Accent1 21 4" xfId="19952"/>
    <cellStyle name="40% - Accent1 21 4 2" xfId="19953"/>
    <cellStyle name="40% - Accent1 21 4 2 2" xfId="19954"/>
    <cellStyle name="40% - Accent1 21 4 3" xfId="19955"/>
    <cellStyle name="40% - Accent1 21 5" xfId="19956"/>
    <cellStyle name="40% - Accent1 21 5 2" xfId="19957"/>
    <cellStyle name="40% - Accent1 21 5 2 2" xfId="19958"/>
    <cellStyle name="40% - Accent1 21 5 3" xfId="19959"/>
    <cellStyle name="40% - Accent1 21 6" xfId="19960"/>
    <cellStyle name="40% - Accent1 21 6 2" xfId="19961"/>
    <cellStyle name="40% - Accent1 21 6 2 2" xfId="19962"/>
    <cellStyle name="40% - Accent1 21 6 3" xfId="19963"/>
    <cellStyle name="40% - Accent1 21 7" xfId="19964"/>
    <cellStyle name="40% - Accent1 210" xfId="19965"/>
    <cellStyle name="40% - Accent1 211" xfId="19966"/>
    <cellStyle name="40% - Accent1 212" xfId="19967"/>
    <cellStyle name="40% - Accent1 213" xfId="19968"/>
    <cellStyle name="40% - Accent1 214" xfId="19969"/>
    <cellStyle name="40% - Accent1 215" xfId="19970"/>
    <cellStyle name="40% - Accent1 216" xfId="19971"/>
    <cellStyle name="40% - Accent1 217" xfId="19972"/>
    <cellStyle name="40% - Accent1 218" xfId="19973"/>
    <cellStyle name="40% - Accent1 219" xfId="19974"/>
    <cellStyle name="40% - Accent1 22" xfId="19975"/>
    <cellStyle name="40% - Accent1 22 2" xfId="19976"/>
    <cellStyle name="40% - Accent1 22 2 2" xfId="19977"/>
    <cellStyle name="40% - Accent1 22 2 3" xfId="19978"/>
    <cellStyle name="40% - Accent1 22 2 4" xfId="19979"/>
    <cellStyle name="40% - Accent1 22 2 5" xfId="19980"/>
    <cellStyle name="40% - Accent1 22 3" xfId="19981"/>
    <cellStyle name="40% - Accent1 22 3 2" xfId="19982"/>
    <cellStyle name="40% - Accent1 22 3 2 2" xfId="19983"/>
    <cellStyle name="40% - Accent1 22 3 3" xfId="19984"/>
    <cellStyle name="40% - Accent1 22 4" xfId="19985"/>
    <cellStyle name="40% - Accent1 22 4 2" xfId="19986"/>
    <cellStyle name="40% - Accent1 22 4 2 2" xfId="19987"/>
    <cellStyle name="40% - Accent1 22 4 3" xfId="19988"/>
    <cellStyle name="40% - Accent1 22 5" xfId="19989"/>
    <cellStyle name="40% - Accent1 22 5 2" xfId="19990"/>
    <cellStyle name="40% - Accent1 22 5 2 2" xfId="19991"/>
    <cellStyle name="40% - Accent1 22 5 3" xfId="19992"/>
    <cellStyle name="40% - Accent1 22 6" xfId="19993"/>
    <cellStyle name="40% - Accent1 22 6 2" xfId="19994"/>
    <cellStyle name="40% - Accent1 22 6 2 2" xfId="19995"/>
    <cellStyle name="40% - Accent1 22 6 3" xfId="19996"/>
    <cellStyle name="40% - Accent1 22 7" xfId="19997"/>
    <cellStyle name="40% - Accent1 220" xfId="19998"/>
    <cellStyle name="40% - Accent1 221" xfId="19999"/>
    <cellStyle name="40% - Accent1 222" xfId="20000"/>
    <cellStyle name="40% - Accent1 223" xfId="20001"/>
    <cellStyle name="40% - Accent1 224" xfId="20002"/>
    <cellStyle name="40% - Accent1 225" xfId="20003"/>
    <cellStyle name="40% - Accent1 226" xfId="20004"/>
    <cellStyle name="40% - Accent1 227" xfId="20005"/>
    <cellStyle name="40% - Accent1 228" xfId="20006"/>
    <cellStyle name="40% - Accent1 229" xfId="20007"/>
    <cellStyle name="40% - Accent1 23" xfId="20008"/>
    <cellStyle name="40% - Accent1 23 2" xfId="20009"/>
    <cellStyle name="40% - Accent1 23 2 2" xfId="20010"/>
    <cellStyle name="40% - Accent1 23 2 3" xfId="20011"/>
    <cellStyle name="40% - Accent1 23 2 4" xfId="20012"/>
    <cellStyle name="40% - Accent1 23 2 5" xfId="20013"/>
    <cellStyle name="40% - Accent1 23 3" xfId="20014"/>
    <cellStyle name="40% - Accent1 23 3 2" xfId="20015"/>
    <cellStyle name="40% - Accent1 23 3 2 2" xfId="20016"/>
    <cellStyle name="40% - Accent1 23 3 3" xfId="20017"/>
    <cellStyle name="40% - Accent1 23 4" xfId="20018"/>
    <cellStyle name="40% - Accent1 23 4 2" xfId="20019"/>
    <cellStyle name="40% - Accent1 23 4 2 2" xfId="20020"/>
    <cellStyle name="40% - Accent1 23 4 3" xfId="20021"/>
    <cellStyle name="40% - Accent1 23 5" xfId="20022"/>
    <cellStyle name="40% - Accent1 23 5 2" xfId="20023"/>
    <cellStyle name="40% - Accent1 23 5 2 2" xfId="20024"/>
    <cellStyle name="40% - Accent1 23 5 3" xfId="20025"/>
    <cellStyle name="40% - Accent1 23 6" xfId="20026"/>
    <cellStyle name="40% - Accent1 23 6 2" xfId="20027"/>
    <cellStyle name="40% - Accent1 23 6 2 2" xfId="20028"/>
    <cellStyle name="40% - Accent1 23 6 3" xfId="20029"/>
    <cellStyle name="40% - Accent1 23 7" xfId="20030"/>
    <cellStyle name="40% - Accent1 230" xfId="20031"/>
    <cellStyle name="40% - Accent1 231" xfId="20032"/>
    <cellStyle name="40% - Accent1 232" xfId="20033"/>
    <cellStyle name="40% - Accent1 233" xfId="20034"/>
    <cellStyle name="40% - Accent1 234" xfId="20035"/>
    <cellStyle name="40% - Accent1 235" xfId="20036"/>
    <cellStyle name="40% - Accent1 236" xfId="20037"/>
    <cellStyle name="40% - Accent1 237" xfId="20038"/>
    <cellStyle name="40% - Accent1 24" xfId="20039"/>
    <cellStyle name="40% - Accent1 24 2" xfId="20040"/>
    <cellStyle name="40% - Accent1 24 2 2" xfId="20041"/>
    <cellStyle name="40% - Accent1 24 2 3" xfId="20042"/>
    <cellStyle name="40% - Accent1 24 2 4" xfId="20043"/>
    <cellStyle name="40% - Accent1 24 2 5" xfId="20044"/>
    <cellStyle name="40% - Accent1 24 3" xfId="20045"/>
    <cellStyle name="40% - Accent1 24 3 2" xfId="20046"/>
    <cellStyle name="40% - Accent1 24 3 2 2" xfId="20047"/>
    <cellStyle name="40% - Accent1 24 3 3" xfId="20048"/>
    <cellStyle name="40% - Accent1 24 4" xfId="20049"/>
    <cellStyle name="40% - Accent1 24 4 2" xfId="20050"/>
    <cellStyle name="40% - Accent1 24 4 2 2" xfId="20051"/>
    <cellStyle name="40% - Accent1 24 4 3" xfId="20052"/>
    <cellStyle name="40% - Accent1 24 5" xfId="20053"/>
    <cellStyle name="40% - Accent1 24 5 2" xfId="20054"/>
    <cellStyle name="40% - Accent1 24 5 2 2" xfId="20055"/>
    <cellStyle name="40% - Accent1 24 5 3" xfId="20056"/>
    <cellStyle name="40% - Accent1 24 6" xfId="20057"/>
    <cellStyle name="40% - Accent1 24 6 2" xfId="20058"/>
    <cellStyle name="40% - Accent1 24 6 2 2" xfId="20059"/>
    <cellStyle name="40% - Accent1 24 6 3" xfId="20060"/>
    <cellStyle name="40% - Accent1 24 7" xfId="20061"/>
    <cellStyle name="40% - Accent1 25" xfId="20062"/>
    <cellStyle name="40% - Accent1 25 2" xfId="20063"/>
    <cellStyle name="40% - Accent1 25 2 2" xfId="20064"/>
    <cellStyle name="40% - Accent1 25 2 3" xfId="20065"/>
    <cellStyle name="40% - Accent1 25 2 4" xfId="20066"/>
    <cellStyle name="40% - Accent1 25 2 5" xfId="20067"/>
    <cellStyle name="40% - Accent1 25 3" xfId="20068"/>
    <cellStyle name="40% - Accent1 25 3 2" xfId="20069"/>
    <cellStyle name="40% - Accent1 25 3 2 2" xfId="20070"/>
    <cellStyle name="40% - Accent1 25 3 3" xfId="20071"/>
    <cellStyle name="40% - Accent1 25 4" xfId="20072"/>
    <cellStyle name="40% - Accent1 25 4 2" xfId="20073"/>
    <cellStyle name="40% - Accent1 25 4 2 2" xfId="20074"/>
    <cellStyle name="40% - Accent1 25 4 3" xfId="20075"/>
    <cellStyle name="40% - Accent1 25 5" xfId="20076"/>
    <cellStyle name="40% - Accent1 25 5 2" xfId="20077"/>
    <cellStyle name="40% - Accent1 25 5 2 2" xfId="20078"/>
    <cellStyle name="40% - Accent1 25 5 3" xfId="20079"/>
    <cellStyle name="40% - Accent1 25 6" xfId="20080"/>
    <cellStyle name="40% - Accent1 25 6 2" xfId="20081"/>
    <cellStyle name="40% - Accent1 25 6 2 2" xfId="20082"/>
    <cellStyle name="40% - Accent1 25 6 3" xfId="20083"/>
    <cellStyle name="40% - Accent1 25 7" xfId="20084"/>
    <cellStyle name="40% - Accent1 26" xfId="20085"/>
    <cellStyle name="40% - Accent1 26 2" xfId="20086"/>
    <cellStyle name="40% - Accent1 26 2 2" xfId="20087"/>
    <cellStyle name="40% - Accent1 26 2 3" xfId="20088"/>
    <cellStyle name="40% - Accent1 26 2 4" xfId="20089"/>
    <cellStyle name="40% - Accent1 26 2 5" xfId="20090"/>
    <cellStyle name="40% - Accent1 26 3" xfId="20091"/>
    <cellStyle name="40% - Accent1 26 3 2" xfId="20092"/>
    <cellStyle name="40% - Accent1 26 3 2 2" xfId="20093"/>
    <cellStyle name="40% - Accent1 26 3 3" xfId="20094"/>
    <cellStyle name="40% - Accent1 26 4" xfId="20095"/>
    <cellStyle name="40% - Accent1 26 4 2" xfId="20096"/>
    <cellStyle name="40% - Accent1 26 4 2 2" xfId="20097"/>
    <cellStyle name="40% - Accent1 26 4 3" xfId="20098"/>
    <cellStyle name="40% - Accent1 26 5" xfId="20099"/>
    <cellStyle name="40% - Accent1 26 5 2" xfId="20100"/>
    <cellStyle name="40% - Accent1 26 5 2 2" xfId="20101"/>
    <cellStyle name="40% - Accent1 26 5 3" xfId="20102"/>
    <cellStyle name="40% - Accent1 26 6" xfId="20103"/>
    <cellStyle name="40% - Accent1 26 6 2" xfId="20104"/>
    <cellStyle name="40% - Accent1 26 6 2 2" xfId="20105"/>
    <cellStyle name="40% - Accent1 26 6 3" xfId="20106"/>
    <cellStyle name="40% - Accent1 26 7" xfId="20107"/>
    <cellStyle name="40% - Accent1 27" xfId="20108"/>
    <cellStyle name="40% - Accent1 27 2" xfId="20109"/>
    <cellStyle name="40% - Accent1 27 2 2" xfId="20110"/>
    <cellStyle name="40% - Accent1 27 2 3" xfId="20111"/>
    <cellStyle name="40% - Accent1 27 2 4" xfId="20112"/>
    <cellStyle name="40% - Accent1 27 2 5" xfId="20113"/>
    <cellStyle name="40% - Accent1 27 3" xfId="20114"/>
    <cellStyle name="40% - Accent1 27 3 2" xfId="20115"/>
    <cellStyle name="40% - Accent1 27 3 2 2" xfId="20116"/>
    <cellStyle name="40% - Accent1 27 3 3" xfId="20117"/>
    <cellStyle name="40% - Accent1 27 4" xfId="20118"/>
    <cellStyle name="40% - Accent1 27 4 2" xfId="20119"/>
    <cellStyle name="40% - Accent1 27 4 2 2" xfId="20120"/>
    <cellStyle name="40% - Accent1 27 4 3" xfId="20121"/>
    <cellStyle name="40% - Accent1 27 5" xfId="20122"/>
    <cellStyle name="40% - Accent1 27 5 2" xfId="20123"/>
    <cellStyle name="40% - Accent1 27 5 2 2" xfId="20124"/>
    <cellStyle name="40% - Accent1 27 5 3" xfId="20125"/>
    <cellStyle name="40% - Accent1 27 6" xfId="20126"/>
    <cellStyle name="40% - Accent1 27 6 2" xfId="20127"/>
    <cellStyle name="40% - Accent1 27 6 2 2" xfId="20128"/>
    <cellStyle name="40% - Accent1 27 6 3" xfId="20129"/>
    <cellStyle name="40% - Accent1 27 7" xfId="20130"/>
    <cellStyle name="40% - Accent1 28" xfId="20131"/>
    <cellStyle name="40% - Accent1 28 2" xfId="20132"/>
    <cellStyle name="40% - Accent1 28 2 2" xfId="20133"/>
    <cellStyle name="40% - Accent1 28 2 3" xfId="20134"/>
    <cellStyle name="40% - Accent1 28 2 4" xfId="20135"/>
    <cellStyle name="40% - Accent1 28 2 5" xfId="20136"/>
    <cellStyle name="40% - Accent1 28 3" xfId="20137"/>
    <cellStyle name="40% - Accent1 28 3 2" xfId="20138"/>
    <cellStyle name="40% - Accent1 28 3 2 2" xfId="20139"/>
    <cellStyle name="40% - Accent1 28 3 3" xfId="20140"/>
    <cellStyle name="40% - Accent1 28 4" xfId="20141"/>
    <cellStyle name="40% - Accent1 28 4 2" xfId="20142"/>
    <cellStyle name="40% - Accent1 28 4 2 2" xfId="20143"/>
    <cellStyle name="40% - Accent1 28 4 3" xfId="20144"/>
    <cellStyle name="40% - Accent1 28 5" xfId="20145"/>
    <cellStyle name="40% - Accent1 28 5 2" xfId="20146"/>
    <cellStyle name="40% - Accent1 28 5 2 2" xfId="20147"/>
    <cellStyle name="40% - Accent1 28 5 3" xfId="20148"/>
    <cellStyle name="40% - Accent1 28 6" xfId="20149"/>
    <cellStyle name="40% - Accent1 28 6 2" xfId="20150"/>
    <cellStyle name="40% - Accent1 28 6 2 2" xfId="20151"/>
    <cellStyle name="40% - Accent1 28 6 3" xfId="20152"/>
    <cellStyle name="40% - Accent1 28 7" xfId="20153"/>
    <cellStyle name="40% - Accent1 29" xfId="20154"/>
    <cellStyle name="40% - Accent1 29 2" xfId="20155"/>
    <cellStyle name="40% - Accent1 29 2 2" xfId="20156"/>
    <cellStyle name="40% - Accent1 29 2 3" xfId="20157"/>
    <cellStyle name="40% - Accent1 29 2 4" xfId="20158"/>
    <cellStyle name="40% - Accent1 29 2 5" xfId="20159"/>
    <cellStyle name="40% - Accent1 29 3" xfId="20160"/>
    <cellStyle name="40% - Accent1 29 3 2" xfId="20161"/>
    <cellStyle name="40% - Accent1 29 3 2 2" xfId="20162"/>
    <cellStyle name="40% - Accent1 29 3 3" xfId="20163"/>
    <cellStyle name="40% - Accent1 29 4" xfId="20164"/>
    <cellStyle name="40% - Accent1 29 4 2" xfId="20165"/>
    <cellStyle name="40% - Accent1 29 4 2 2" xfId="20166"/>
    <cellStyle name="40% - Accent1 29 4 3" xfId="20167"/>
    <cellStyle name="40% - Accent1 29 5" xfId="20168"/>
    <cellStyle name="40% - Accent1 29 5 2" xfId="20169"/>
    <cellStyle name="40% - Accent1 29 5 2 2" xfId="20170"/>
    <cellStyle name="40% - Accent1 29 5 3" xfId="20171"/>
    <cellStyle name="40% - Accent1 29 6" xfId="20172"/>
    <cellStyle name="40% - Accent1 29 6 2" xfId="20173"/>
    <cellStyle name="40% - Accent1 29 6 2 2" xfId="20174"/>
    <cellStyle name="40% - Accent1 29 6 3" xfId="20175"/>
    <cellStyle name="40% - Accent1 29 7" xfId="20176"/>
    <cellStyle name="40% - Accent1 3" xfId="20177"/>
    <cellStyle name="40% - Accent1 3 10" xfId="20178"/>
    <cellStyle name="40% - Accent1 3 10 2" xfId="20179"/>
    <cellStyle name="40% - Accent1 3 10 2 2" xfId="20180"/>
    <cellStyle name="40% - Accent1 3 10 3" xfId="20181"/>
    <cellStyle name="40% - Accent1 3 11" xfId="20182"/>
    <cellStyle name="40% - Accent1 3 11 2" xfId="20183"/>
    <cellStyle name="40% - Accent1 3 11 2 2" xfId="20184"/>
    <cellStyle name="40% - Accent1 3 11 3" xfId="20185"/>
    <cellStyle name="40% - Accent1 3 12" xfId="20186"/>
    <cellStyle name="40% - Accent1 3 12 2" xfId="20187"/>
    <cellStyle name="40% - Accent1 3 12 2 2" xfId="20188"/>
    <cellStyle name="40% - Accent1 3 12 3" xfId="20189"/>
    <cellStyle name="40% - Accent1 3 13" xfId="20190"/>
    <cellStyle name="40% - Accent1 3 13 2" xfId="20191"/>
    <cellStyle name="40% - Accent1 3 13 2 2" xfId="20192"/>
    <cellStyle name="40% - Accent1 3 13 3" xfId="20193"/>
    <cellStyle name="40% - Accent1 3 14" xfId="20194"/>
    <cellStyle name="40% - Accent1 3 14 2" xfId="20195"/>
    <cellStyle name="40% - Accent1 3 14 2 2" xfId="20196"/>
    <cellStyle name="40% - Accent1 3 14 3" xfId="20197"/>
    <cellStyle name="40% - Accent1 3 15" xfId="20198"/>
    <cellStyle name="40% - Accent1 3 15 2" xfId="20199"/>
    <cellStyle name="40% - Accent1 3 15 2 2" xfId="20200"/>
    <cellStyle name="40% - Accent1 3 15 3" xfId="20201"/>
    <cellStyle name="40% - Accent1 3 16" xfId="20202"/>
    <cellStyle name="40% - Accent1 3 16 2" xfId="20203"/>
    <cellStyle name="40% - Accent1 3 16 2 2" xfId="20204"/>
    <cellStyle name="40% - Accent1 3 16 3" xfId="20205"/>
    <cellStyle name="40% - Accent1 3 17" xfId="20206"/>
    <cellStyle name="40% - Accent1 3 17 2" xfId="20207"/>
    <cellStyle name="40% - Accent1 3 17 2 2" xfId="20208"/>
    <cellStyle name="40% - Accent1 3 17 3" xfId="20209"/>
    <cellStyle name="40% - Accent1 3 18" xfId="20210"/>
    <cellStyle name="40% - Accent1 3 18 2" xfId="20211"/>
    <cellStyle name="40% - Accent1 3 18 2 2" xfId="20212"/>
    <cellStyle name="40% - Accent1 3 18 3" xfId="20213"/>
    <cellStyle name="40% - Accent1 3 19" xfId="20214"/>
    <cellStyle name="40% - Accent1 3 2" xfId="20215"/>
    <cellStyle name="40% - Accent1 3 2 2" xfId="20216"/>
    <cellStyle name="40% - Accent1 3 2 2 2" xfId="20217"/>
    <cellStyle name="40% - Accent1 3 2 2 3" xfId="20218"/>
    <cellStyle name="40% - Accent1 3 2 2 4" xfId="20219"/>
    <cellStyle name="40% - Accent1 3 2 3" xfId="20220"/>
    <cellStyle name="40% - Accent1 3 2 4" xfId="20221"/>
    <cellStyle name="40% - Accent1 3 2 5" xfId="20222"/>
    <cellStyle name="40% - Accent1 3 20" xfId="20223"/>
    <cellStyle name="40% - Accent1 3 21" xfId="20224"/>
    <cellStyle name="40% - Accent1 3 22" xfId="20225"/>
    <cellStyle name="40% - Accent1 3 23" xfId="20226"/>
    <cellStyle name="40% - Accent1 3 24" xfId="20227"/>
    <cellStyle name="40% - Accent1 3 25" xfId="20228"/>
    <cellStyle name="40% - Accent1 3 26" xfId="20229"/>
    <cellStyle name="40% - Accent1 3 27" xfId="20230"/>
    <cellStyle name="40% - Accent1 3 28" xfId="20231"/>
    <cellStyle name="40% - Accent1 3 29" xfId="20232"/>
    <cellStyle name="40% - Accent1 3 3" xfId="20233"/>
    <cellStyle name="40% - Accent1 3 3 2" xfId="20234"/>
    <cellStyle name="40% - Accent1 3 3 2 2" xfId="20235"/>
    <cellStyle name="40% - Accent1 3 3 2 3" xfId="20236"/>
    <cellStyle name="40% - Accent1 3 3 2 4" xfId="20237"/>
    <cellStyle name="40% - Accent1 3 3 3" xfId="20238"/>
    <cellStyle name="40% - Accent1 3 3 4" xfId="20239"/>
    <cellStyle name="40% - Accent1 3 4" xfId="20240"/>
    <cellStyle name="40% - Accent1 3 4 2" xfId="20241"/>
    <cellStyle name="40% - Accent1 3 4 2 2" xfId="20242"/>
    <cellStyle name="40% - Accent1 3 4 2 3" xfId="20243"/>
    <cellStyle name="40% - Accent1 3 4 2 4" xfId="20244"/>
    <cellStyle name="40% - Accent1 3 4 3" xfId="20245"/>
    <cellStyle name="40% - Accent1 3 5" xfId="20246"/>
    <cellStyle name="40% - Accent1 3 5 2" xfId="20247"/>
    <cellStyle name="40% - Accent1 3 5 2 2" xfId="20248"/>
    <cellStyle name="40% - Accent1 3 5 3" xfId="20249"/>
    <cellStyle name="40% - Accent1 3 6" xfId="20250"/>
    <cellStyle name="40% - Accent1 3 6 2" xfId="20251"/>
    <cellStyle name="40% - Accent1 3 6 2 2" xfId="20252"/>
    <cellStyle name="40% - Accent1 3 6 3" xfId="20253"/>
    <cellStyle name="40% - Accent1 3 7" xfId="20254"/>
    <cellStyle name="40% - Accent1 3 7 2" xfId="20255"/>
    <cellStyle name="40% - Accent1 3 7 2 2" xfId="20256"/>
    <cellStyle name="40% - Accent1 3 7 3" xfId="20257"/>
    <cellStyle name="40% - Accent1 3 8" xfId="20258"/>
    <cellStyle name="40% - Accent1 3 8 2" xfId="20259"/>
    <cellStyle name="40% - Accent1 3 8 2 2" xfId="20260"/>
    <cellStyle name="40% - Accent1 3 8 3" xfId="20261"/>
    <cellStyle name="40% - Accent1 3 9" xfId="20262"/>
    <cellStyle name="40% - Accent1 3 9 2" xfId="20263"/>
    <cellStyle name="40% - Accent1 3 9 2 2" xfId="20264"/>
    <cellStyle name="40% - Accent1 3 9 3" xfId="20265"/>
    <cellStyle name="40% - Accent1 30" xfId="20266"/>
    <cellStyle name="40% - Accent1 30 2" xfId="20267"/>
    <cellStyle name="40% - Accent1 30 2 2" xfId="20268"/>
    <cellStyle name="40% - Accent1 30 2 2 2" xfId="20269"/>
    <cellStyle name="40% - Accent1 30 2 3" xfId="20270"/>
    <cellStyle name="40% - Accent1 30 2 4" xfId="20271"/>
    <cellStyle name="40% - Accent1 30 2 5" xfId="20272"/>
    <cellStyle name="40% - Accent1 30 3" xfId="20273"/>
    <cellStyle name="40% - Accent1 30 3 2" xfId="20274"/>
    <cellStyle name="40% - Accent1 30 3 2 2" xfId="20275"/>
    <cellStyle name="40% - Accent1 30 3 3" xfId="20276"/>
    <cellStyle name="40% - Accent1 30 4" xfId="20277"/>
    <cellStyle name="40% - Accent1 30 4 2" xfId="20278"/>
    <cellStyle name="40% - Accent1 30 4 2 2" xfId="20279"/>
    <cellStyle name="40% - Accent1 30 4 3" xfId="20280"/>
    <cellStyle name="40% - Accent1 30 5" xfId="20281"/>
    <cellStyle name="40% - Accent1 30 5 2" xfId="20282"/>
    <cellStyle name="40% - Accent1 30 5 2 2" xfId="20283"/>
    <cellStyle name="40% - Accent1 30 5 3" xfId="20284"/>
    <cellStyle name="40% - Accent1 30 6" xfId="20285"/>
    <cellStyle name="40% - Accent1 30 7" xfId="20286"/>
    <cellStyle name="40% - Accent1 31" xfId="20287"/>
    <cellStyle name="40% - Accent1 31 2" xfId="20288"/>
    <cellStyle name="40% - Accent1 31 2 2" xfId="20289"/>
    <cellStyle name="40% - Accent1 31 2 3" xfId="20290"/>
    <cellStyle name="40% - Accent1 31 2 4" xfId="20291"/>
    <cellStyle name="40% - Accent1 31 2 5" xfId="20292"/>
    <cellStyle name="40% - Accent1 31 3" xfId="20293"/>
    <cellStyle name="40% - Accent1 31 4" xfId="20294"/>
    <cellStyle name="40% - Accent1 31 5" xfId="20295"/>
    <cellStyle name="40% - Accent1 31 6" xfId="20296"/>
    <cellStyle name="40% - Accent1 31 7" xfId="20297"/>
    <cellStyle name="40% - Accent1 32" xfId="20298"/>
    <cellStyle name="40% - Accent1 32 2" xfId="20299"/>
    <cellStyle name="40% - Accent1 32 2 2" xfId="20300"/>
    <cellStyle name="40% - Accent1 32 2 3" xfId="20301"/>
    <cellStyle name="40% - Accent1 32 2 4" xfId="20302"/>
    <cellStyle name="40% - Accent1 32 2 5" xfId="20303"/>
    <cellStyle name="40% - Accent1 32 3" xfId="20304"/>
    <cellStyle name="40% - Accent1 32 4" xfId="20305"/>
    <cellStyle name="40% - Accent1 32 5" xfId="20306"/>
    <cellStyle name="40% - Accent1 32 6" xfId="20307"/>
    <cellStyle name="40% - Accent1 32 7" xfId="20308"/>
    <cellStyle name="40% - Accent1 33" xfId="20309"/>
    <cellStyle name="40% - Accent1 33 2" xfId="20310"/>
    <cellStyle name="40% - Accent1 33 2 2" xfId="20311"/>
    <cellStyle name="40% - Accent1 33 2 3" xfId="20312"/>
    <cellStyle name="40% - Accent1 33 2 4" xfId="20313"/>
    <cellStyle name="40% - Accent1 33 2 5" xfId="20314"/>
    <cellStyle name="40% - Accent1 33 3" xfId="20315"/>
    <cellStyle name="40% - Accent1 33 4" xfId="20316"/>
    <cellStyle name="40% - Accent1 33 5" xfId="20317"/>
    <cellStyle name="40% - Accent1 33 6" xfId="20318"/>
    <cellStyle name="40% - Accent1 33 7" xfId="20319"/>
    <cellStyle name="40% - Accent1 34" xfId="20320"/>
    <cellStyle name="40% - Accent1 34 2" xfId="20321"/>
    <cellStyle name="40% - Accent1 34 2 2" xfId="20322"/>
    <cellStyle name="40% - Accent1 34 2 3" xfId="20323"/>
    <cellStyle name="40% - Accent1 34 2 4" xfId="20324"/>
    <cellStyle name="40% - Accent1 34 2 5" xfId="20325"/>
    <cellStyle name="40% - Accent1 34 3" xfId="20326"/>
    <cellStyle name="40% - Accent1 34 4" xfId="20327"/>
    <cellStyle name="40% - Accent1 34 5" xfId="20328"/>
    <cellStyle name="40% - Accent1 34 6" xfId="20329"/>
    <cellStyle name="40% - Accent1 34 7" xfId="20330"/>
    <cellStyle name="40% - Accent1 35" xfId="20331"/>
    <cellStyle name="40% - Accent1 35 2" xfId="20332"/>
    <cellStyle name="40% - Accent1 35 2 2" xfId="20333"/>
    <cellStyle name="40% - Accent1 35 2 3" xfId="20334"/>
    <cellStyle name="40% - Accent1 35 2 4" xfId="20335"/>
    <cellStyle name="40% - Accent1 35 2 5" xfId="20336"/>
    <cellStyle name="40% - Accent1 35 3" xfId="20337"/>
    <cellStyle name="40% - Accent1 35 4" xfId="20338"/>
    <cellStyle name="40% - Accent1 35 5" xfId="20339"/>
    <cellStyle name="40% - Accent1 35 6" xfId="20340"/>
    <cellStyle name="40% - Accent1 35 7" xfId="20341"/>
    <cellStyle name="40% - Accent1 35 8" xfId="20342"/>
    <cellStyle name="40% - Accent1 35 9" xfId="20343"/>
    <cellStyle name="40% - Accent1 36" xfId="20344"/>
    <cellStyle name="40% - Accent1 36 2" xfId="20345"/>
    <cellStyle name="40% - Accent1 36 2 2" xfId="20346"/>
    <cellStyle name="40% - Accent1 36 2 3" xfId="20347"/>
    <cellStyle name="40% - Accent1 36 2 4" xfId="20348"/>
    <cellStyle name="40% - Accent1 36 2 5" xfId="20349"/>
    <cellStyle name="40% - Accent1 36 3" xfId="20350"/>
    <cellStyle name="40% - Accent1 36 4" xfId="20351"/>
    <cellStyle name="40% - Accent1 36 5" xfId="20352"/>
    <cellStyle name="40% - Accent1 36 6" xfId="20353"/>
    <cellStyle name="40% - Accent1 36 7" xfId="20354"/>
    <cellStyle name="40% - Accent1 37" xfId="20355"/>
    <cellStyle name="40% - Accent1 37 2" xfId="20356"/>
    <cellStyle name="40% - Accent1 37 2 2" xfId="20357"/>
    <cellStyle name="40% - Accent1 37 2 3" xfId="20358"/>
    <cellStyle name="40% - Accent1 37 2 4" xfId="20359"/>
    <cellStyle name="40% - Accent1 37 2 5" xfId="20360"/>
    <cellStyle name="40% - Accent1 37 3" xfId="20361"/>
    <cellStyle name="40% - Accent1 37 4" xfId="20362"/>
    <cellStyle name="40% - Accent1 37 5" xfId="20363"/>
    <cellStyle name="40% - Accent1 37 6" xfId="20364"/>
    <cellStyle name="40% - Accent1 37 7" xfId="20365"/>
    <cellStyle name="40% - Accent1 38" xfId="20366"/>
    <cellStyle name="40% - Accent1 38 2" xfId="20367"/>
    <cellStyle name="40% - Accent1 38 2 2" xfId="20368"/>
    <cellStyle name="40% - Accent1 38 3" xfId="20369"/>
    <cellStyle name="40% - Accent1 38 4" xfId="20370"/>
    <cellStyle name="40% - Accent1 38 5" xfId="20371"/>
    <cellStyle name="40% - Accent1 38 6" xfId="20372"/>
    <cellStyle name="40% - Accent1 38 7" xfId="20373"/>
    <cellStyle name="40% - Accent1 39" xfId="20374"/>
    <cellStyle name="40% - Accent1 39 2" xfId="20375"/>
    <cellStyle name="40% - Accent1 39 2 2" xfId="20376"/>
    <cellStyle name="40% - Accent1 39 3" xfId="20377"/>
    <cellStyle name="40% - Accent1 39 4" xfId="20378"/>
    <cellStyle name="40% - Accent1 39 5" xfId="20379"/>
    <cellStyle name="40% - Accent1 39 6" xfId="20380"/>
    <cellStyle name="40% - Accent1 39 7" xfId="20381"/>
    <cellStyle name="40% - Accent1 4" xfId="20382"/>
    <cellStyle name="40% - Accent1 4 10" xfId="20383"/>
    <cellStyle name="40% - Accent1 4 10 2" xfId="20384"/>
    <cellStyle name="40% - Accent1 4 10 2 2" xfId="20385"/>
    <cellStyle name="40% - Accent1 4 10 3" xfId="20386"/>
    <cellStyle name="40% - Accent1 4 11" xfId="20387"/>
    <cellStyle name="40% - Accent1 4 11 2" xfId="20388"/>
    <cellStyle name="40% - Accent1 4 11 2 2" xfId="20389"/>
    <cellStyle name="40% - Accent1 4 11 3" xfId="20390"/>
    <cellStyle name="40% - Accent1 4 12" xfId="20391"/>
    <cellStyle name="40% - Accent1 4 12 2" xfId="20392"/>
    <cellStyle name="40% - Accent1 4 12 2 2" xfId="20393"/>
    <cellStyle name="40% - Accent1 4 12 3" xfId="20394"/>
    <cellStyle name="40% - Accent1 4 13" xfId="20395"/>
    <cellStyle name="40% - Accent1 4 13 2" xfId="20396"/>
    <cellStyle name="40% - Accent1 4 13 2 2" xfId="20397"/>
    <cellStyle name="40% - Accent1 4 13 3" xfId="20398"/>
    <cellStyle name="40% - Accent1 4 14" xfId="20399"/>
    <cellStyle name="40% - Accent1 4 14 2" xfId="20400"/>
    <cellStyle name="40% - Accent1 4 14 2 2" xfId="20401"/>
    <cellStyle name="40% - Accent1 4 14 3" xfId="20402"/>
    <cellStyle name="40% - Accent1 4 15" xfId="20403"/>
    <cellStyle name="40% - Accent1 4 15 2" xfId="20404"/>
    <cellStyle name="40% - Accent1 4 15 2 2" xfId="20405"/>
    <cellStyle name="40% - Accent1 4 15 3" xfId="20406"/>
    <cellStyle name="40% - Accent1 4 16" xfId="20407"/>
    <cellStyle name="40% - Accent1 4 16 2" xfId="20408"/>
    <cellStyle name="40% - Accent1 4 16 2 2" xfId="20409"/>
    <cellStyle name="40% - Accent1 4 16 3" xfId="20410"/>
    <cellStyle name="40% - Accent1 4 17" xfId="20411"/>
    <cellStyle name="40% - Accent1 4 17 2" xfId="20412"/>
    <cellStyle name="40% - Accent1 4 17 2 2" xfId="20413"/>
    <cellStyle name="40% - Accent1 4 17 3" xfId="20414"/>
    <cellStyle name="40% - Accent1 4 18" xfId="20415"/>
    <cellStyle name="40% - Accent1 4 18 2" xfId="20416"/>
    <cellStyle name="40% - Accent1 4 18 2 2" xfId="20417"/>
    <cellStyle name="40% - Accent1 4 18 3" xfId="20418"/>
    <cellStyle name="40% - Accent1 4 19" xfId="20419"/>
    <cellStyle name="40% - Accent1 4 19 2" xfId="20420"/>
    <cellStyle name="40% - Accent1 4 19 2 2" xfId="20421"/>
    <cellStyle name="40% - Accent1 4 19 3" xfId="20422"/>
    <cellStyle name="40% - Accent1 4 2" xfId="20423"/>
    <cellStyle name="40% - Accent1 4 2 2" xfId="20424"/>
    <cellStyle name="40% - Accent1 4 2 2 2" xfId="20425"/>
    <cellStyle name="40% - Accent1 4 2 2 2 2" xfId="20426"/>
    <cellStyle name="40% - Accent1 4 2 2 3" xfId="20427"/>
    <cellStyle name="40% - Accent1 4 2 3" xfId="20428"/>
    <cellStyle name="40% - Accent1 4 2 4" xfId="20429"/>
    <cellStyle name="40% - Accent1 4 2 5" xfId="20430"/>
    <cellStyle name="40% - Accent1 4 20" xfId="20431"/>
    <cellStyle name="40% - Accent1 4 21" xfId="20432"/>
    <cellStyle name="40% - Accent1 4 22" xfId="20433"/>
    <cellStyle name="40% - Accent1 4 23" xfId="20434"/>
    <cellStyle name="40% - Accent1 4 24" xfId="20435"/>
    <cellStyle name="40% - Accent1 4 25" xfId="20436"/>
    <cellStyle name="40% - Accent1 4 26" xfId="20437"/>
    <cellStyle name="40% - Accent1 4 27" xfId="20438"/>
    <cellStyle name="40% - Accent1 4 28" xfId="20439"/>
    <cellStyle name="40% - Accent1 4 29" xfId="20440"/>
    <cellStyle name="40% - Accent1 4 3" xfId="20441"/>
    <cellStyle name="40% - Accent1 4 3 2" xfId="20442"/>
    <cellStyle name="40% - Accent1 4 3 2 2" xfId="20443"/>
    <cellStyle name="40% - Accent1 4 3 3" xfId="20444"/>
    <cellStyle name="40% - Accent1 4 3 4" xfId="20445"/>
    <cellStyle name="40% - Accent1 4 30" xfId="20446"/>
    <cellStyle name="40% - Accent1 4 4" xfId="20447"/>
    <cellStyle name="40% - Accent1 4 4 2" xfId="20448"/>
    <cellStyle name="40% - Accent1 4 4 2 2" xfId="20449"/>
    <cellStyle name="40% - Accent1 4 4 3" xfId="20450"/>
    <cellStyle name="40% - Accent1 4 5" xfId="20451"/>
    <cellStyle name="40% - Accent1 4 5 2" xfId="20452"/>
    <cellStyle name="40% - Accent1 4 5 2 2" xfId="20453"/>
    <cellStyle name="40% - Accent1 4 5 3" xfId="20454"/>
    <cellStyle name="40% - Accent1 4 6" xfId="20455"/>
    <cellStyle name="40% - Accent1 4 6 2" xfId="20456"/>
    <cellStyle name="40% - Accent1 4 6 2 2" xfId="20457"/>
    <cellStyle name="40% - Accent1 4 6 3" xfId="20458"/>
    <cellStyle name="40% - Accent1 4 7" xfId="20459"/>
    <cellStyle name="40% - Accent1 4 7 2" xfId="20460"/>
    <cellStyle name="40% - Accent1 4 7 2 2" xfId="20461"/>
    <cellStyle name="40% - Accent1 4 7 3" xfId="20462"/>
    <cellStyle name="40% - Accent1 4 8" xfId="20463"/>
    <cellStyle name="40% - Accent1 4 8 2" xfId="20464"/>
    <cellStyle name="40% - Accent1 4 8 2 2" xfId="20465"/>
    <cellStyle name="40% - Accent1 4 8 3" xfId="20466"/>
    <cellStyle name="40% - Accent1 4 9" xfId="20467"/>
    <cellStyle name="40% - Accent1 4 9 2" xfId="20468"/>
    <cellStyle name="40% - Accent1 4 9 2 2" xfId="20469"/>
    <cellStyle name="40% - Accent1 4 9 3" xfId="20470"/>
    <cellStyle name="40% - Accent1 40" xfId="20471"/>
    <cellStyle name="40% - Accent1 40 2" xfId="20472"/>
    <cellStyle name="40% - Accent1 40 2 2" xfId="20473"/>
    <cellStyle name="40% - Accent1 40 3" xfId="20474"/>
    <cellStyle name="40% - Accent1 40 4" xfId="20475"/>
    <cellStyle name="40% - Accent1 40 5" xfId="20476"/>
    <cellStyle name="40% - Accent1 40 6" xfId="20477"/>
    <cellStyle name="40% - Accent1 40 7" xfId="20478"/>
    <cellStyle name="40% - Accent1 41" xfId="20479"/>
    <cellStyle name="40% - Accent1 41 2" xfId="20480"/>
    <cellStyle name="40% - Accent1 41 2 2" xfId="20481"/>
    <cellStyle name="40% - Accent1 41 3" xfId="20482"/>
    <cellStyle name="40% - Accent1 41 4" xfId="20483"/>
    <cellStyle name="40% - Accent1 41 5" xfId="20484"/>
    <cellStyle name="40% - Accent1 41 6" xfId="20485"/>
    <cellStyle name="40% - Accent1 41 7" xfId="20486"/>
    <cellStyle name="40% - Accent1 42" xfId="20487"/>
    <cellStyle name="40% - Accent1 42 2" xfId="20488"/>
    <cellStyle name="40% - Accent1 42 2 2" xfId="20489"/>
    <cellStyle name="40% - Accent1 42 3" xfId="20490"/>
    <cellStyle name="40% - Accent1 42 4" xfId="20491"/>
    <cellStyle name="40% - Accent1 42 5" xfId="20492"/>
    <cellStyle name="40% - Accent1 42 6" xfId="20493"/>
    <cellStyle name="40% - Accent1 42 7" xfId="20494"/>
    <cellStyle name="40% - Accent1 43" xfId="20495"/>
    <cellStyle name="40% - Accent1 43 2" xfId="20496"/>
    <cellStyle name="40% - Accent1 43 2 2" xfId="20497"/>
    <cellStyle name="40% - Accent1 43 3" xfId="20498"/>
    <cellStyle name="40% - Accent1 43 4" xfId="20499"/>
    <cellStyle name="40% - Accent1 43 5" xfId="20500"/>
    <cellStyle name="40% - Accent1 43 6" xfId="20501"/>
    <cellStyle name="40% - Accent1 43 7" xfId="20502"/>
    <cellStyle name="40% - Accent1 44" xfId="20503"/>
    <cellStyle name="40% - Accent1 44 2" xfId="20504"/>
    <cellStyle name="40% - Accent1 44 2 2" xfId="20505"/>
    <cellStyle name="40% - Accent1 44 3" xfId="20506"/>
    <cellStyle name="40% - Accent1 44 4" xfId="20507"/>
    <cellStyle name="40% - Accent1 44 5" xfId="20508"/>
    <cellStyle name="40% - Accent1 44 6" xfId="20509"/>
    <cellStyle name="40% - Accent1 44 7" xfId="20510"/>
    <cellStyle name="40% - Accent1 45" xfId="20511"/>
    <cellStyle name="40% - Accent1 45 2" xfId="20512"/>
    <cellStyle name="40% - Accent1 45 2 2" xfId="20513"/>
    <cellStyle name="40% - Accent1 45 3" xfId="20514"/>
    <cellStyle name="40% - Accent1 45 4" xfId="20515"/>
    <cellStyle name="40% - Accent1 45 5" xfId="20516"/>
    <cellStyle name="40% - Accent1 45 6" xfId="20517"/>
    <cellStyle name="40% - Accent1 46" xfId="20518"/>
    <cellStyle name="40% - Accent1 46 2" xfId="20519"/>
    <cellStyle name="40% - Accent1 46 2 2" xfId="20520"/>
    <cellStyle name="40% - Accent1 46 3" xfId="20521"/>
    <cellStyle name="40% - Accent1 46 4" xfId="20522"/>
    <cellStyle name="40% - Accent1 46 5" xfId="20523"/>
    <cellStyle name="40% - Accent1 46 6" xfId="20524"/>
    <cellStyle name="40% - Accent1 47" xfId="20525"/>
    <cellStyle name="40% - Accent1 47 2" xfId="20526"/>
    <cellStyle name="40% - Accent1 47 2 2" xfId="20527"/>
    <cellStyle name="40% - Accent1 47 3" xfId="20528"/>
    <cellStyle name="40% - Accent1 47 4" xfId="20529"/>
    <cellStyle name="40% - Accent1 47 5" xfId="20530"/>
    <cellStyle name="40% - Accent1 47 6" xfId="20531"/>
    <cellStyle name="40% - Accent1 48" xfId="20532"/>
    <cellStyle name="40% - Accent1 48 2" xfId="20533"/>
    <cellStyle name="40% - Accent1 48 2 2" xfId="20534"/>
    <cellStyle name="40% - Accent1 48 3" xfId="20535"/>
    <cellStyle name="40% - Accent1 48 4" xfId="20536"/>
    <cellStyle name="40% - Accent1 48 5" xfId="20537"/>
    <cellStyle name="40% - Accent1 48 6" xfId="20538"/>
    <cellStyle name="40% - Accent1 49" xfId="20539"/>
    <cellStyle name="40% - Accent1 49 2" xfId="20540"/>
    <cellStyle name="40% - Accent1 49 2 2" xfId="20541"/>
    <cellStyle name="40% - Accent1 49 3" xfId="20542"/>
    <cellStyle name="40% - Accent1 49 4" xfId="20543"/>
    <cellStyle name="40% - Accent1 49 5" xfId="20544"/>
    <cellStyle name="40% - Accent1 49 6" xfId="20545"/>
    <cellStyle name="40% - Accent1 5" xfId="20546"/>
    <cellStyle name="40% - Accent1 5 10" xfId="20547"/>
    <cellStyle name="40% - Accent1 5 11" xfId="20548"/>
    <cellStyle name="40% - Accent1 5 2" xfId="20549"/>
    <cellStyle name="40% - Accent1 5 2 2" xfId="20550"/>
    <cellStyle name="40% - Accent1 5 2 2 2" xfId="20551"/>
    <cellStyle name="40% - Accent1 5 2 2 2 2" xfId="20552"/>
    <cellStyle name="40% - Accent1 5 2 2 3" xfId="20553"/>
    <cellStyle name="40% - Accent1 5 2 3" xfId="20554"/>
    <cellStyle name="40% - Accent1 5 2 4" xfId="20555"/>
    <cellStyle name="40% - Accent1 5 2 5" xfId="20556"/>
    <cellStyle name="40% - Accent1 5 3" xfId="20557"/>
    <cellStyle name="40% - Accent1 5 3 2" xfId="20558"/>
    <cellStyle name="40% - Accent1 5 3 2 2" xfId="20559"/>
    <cellStyle name="40% - Accent1 5 3 3" xfId="20560"/>
    <cellStyle name="40% - Accent1 5 3 4" xfId="20561"/>
    <cellStyle name="40% - Accent1 5 4" xfId="20562"/>
    <cellStyle name="40% - Accent1 5 4 2" xfId="20563"/>
    <cellStyle name="40% - Accent1 5 4 2 2" xfId="20564"/>
    <cellStyle name="40% - Accent1 5 4 3" xfId="20565"/>
    <cellStyle name="40% - Accent1 5 5" xfId="20566"/>
    <cellStyle name="40% - Accent1 5 5 2" xfId="20567"/>
    <cellStyle name="40% - Accent1 5 5 2 2" xfId="20568"/>
    <cellStyle name="40% - Accent1 5 5 3" xfId="20569"/>
    <cellStyle name="40% - Accent1 5 6" xfId="20570"/>
    <cellStyle name="40% - Accent1 5 6 2" xfId="20571"/>
    <cellStyle name="40% - Accent1 5 6 2 2" xfId="20572"/>
    <cellStyle name="40% - Accent1 5 6 3" xfId="20573"/>
    <cellStyle name="40% - Accent1 5 7" xfId="20574"/>
    <cellStyle name="40% - Accent1 5 7 2" xfId="20575"/>
    <cellStyle name="40% - Accent1 5 7 2 2" xfId="20576"/>
    <cellStyle name="40% - Accent1 5 7 3" xfId="20577"/>
    <cellStyle name="40% - Accent1 5 8" xfId="20578"/>
    <cellStyle name="40% - Accent1 5 8 2" xfId="20579"/>
    <cellStyle name="40% - Accent1 5 8 2 2" xfId="20580"/>
    <cellStyle name="40% - Accent1 5 8 3" xfId="20581"/>
    <cellStyle name="40% - Accent1 5 9" xfId="20582"/>
    <cellStyle name="40% - Accent1 50" xfId="20583"/>
    <cellStyle name="40% - Accent1 50 2" xfId="20584"/>
    <cellStyle name="40% - Accent1 50 2 2" xfId="20585"/>
    <cellStyle name="40% - Accent1 50 3" xfId="20586"/>
    <cellStyle name="40% - Accent1 50 4" xfId="20587"/>
    <cellStyle name="40% - Accent1 50 5" xfId="20588"/>
    <cellStyle name="40% - Accent1 50 6" xfId="20589"/>
    <cellStyle name="40% - Accent1 51" xfId="20590"/>
    <cellStyle name="40% - Accent1 51 2" xfId="20591"/>
    <cellStyle name="40% - Accent1 51 2 2" xfId="20592"/>
    <cellStyle name="40% - Accent1 51 3" xfId="20593"/>
    <cellStyle name="40% - Accent1 51 4" xfId="20594"/>
    <cellStyle name="40% - Accent1 51 5" xfId="20595"/>
    <cellStyle name="40% - Accent1 51 6" xfId="20596"/>
    <cellStyle name="40% - Accent1 52" xfId="20597"/>
    <cellStyle name="40% - Accent1 52 2" xfId="20598"/>
    <cellStyle name="40% - Accent1 52 2 2" xfId="20599"/>
    <cellStyle name="40% - Accent1 52 3" xfId="20600"/>
    <cellStyle name="40% - Accent1 52 4" xfId="20601"/>
    <cellStyle name="40% - Accent1 52 5" xfId="20602"/>
    <cellStyle name="40% - Accent1 52 6" xfId="20603"/>
    <cellStyle name="40% - Accent1 53" xfId="20604"/>
    <cellStyle name="40% - Accent1 53 2" xfId="20605"/>
    <cellStyle name="40% - Accent1 53 2 2" xfId="20606"/>
    <cellStyle name="40% - Accent1 53 3" xfId="20607"/>
    <cellStyle name="40% - Accent1 53 4" xfId="20608"/>
    <cellStyle name="40% - Accent1 53 5" xfId="20609"/>
    <cellStyle name="40% - Accent1 53 6" xfId="20610"/>
    <cellStyle name="40% - Accent1 54" xfId="20611"/>
    <cellStyle name="40% - Accent1 54 2" xfId="20612"/>
    <cellStyle name="40% - Accent1 54 2 2" xfId="20613"/>
    <cellStyle name="40% - Accent1 54 3" xfId="20614"/>
    <cellStyle name="40% - Accent1 54 4" xfId="20615"/>
    <cellStyle name="40% - Accent1 54 5" xfId="20616"/>
    <cellStyle name="40% - Accent1 54 6" xfId="20617"/>
    <cellStyle name="40% - Accent1 55" xfId="20618"/>
    <cellStyle name="40% - Accent1 55 2" xfId="20619"/>
    <cellStyle name="40% - Accent1 55 2 2" xfId="20620"/>
    <cellStyle name="40% - Accent1 55 3" xfId="20621"/>
    <cellStyle name="40% - Accent1 55 4" xfId="20622"/>
    <cellStyle name="40% - Accent1 55 5" xfId="20623"/>
    <cellStyle name="40% - Accent1 55 6" xfId="20624"/>
    <cellStyle name="40% - Accent1 56" xfId="20625"/>
    <cellStyle name="40% - Accent1 56 2" xfId="20626"/>
    <cellStyle name="40% - Accent1 56 2 2" xfId="20627"/>
    <cellStyle name="40% - Accent1 56 3" xfId="20628"/>
    <cellStyle name="40% - Accent1 56 4" xfId="20629"/>
    <cellStyle name="40% - Accent1 56 5" xfId="20630"/>
    <cellStyle name="40% - Accent1 56 6" xfId="20631"/>
    <cellStyle name="40% - Accent1 57" xfId="20632"/>
    <cellStyle name="40% - Accent1 57 2" xfId="20633"/>
    <cellStyle name="40% - Accent1 57 2 2" xfId="20634"/>
    <cellStyle name="40% - Accent1 57 3" xfId="20635"/>
    <cellStyle name="40% - Accent1 57 4" xfId="20636"/>
    <cellStyle name="40% - Accent1 57 5" xfId="20637"/>
    <cellStyle name="40% - Accent1 57 6" xfId="20638"/>
    <cellStyle name="40% - Accent1 58" xfId="20639"/>
    <cellStyle name="40% - Accent1 58 2" xfId="20640"/>
    <cellStyle name="40% - Accent1 58 2 2" xfId="20641"/>
    <cellStyle name="40% - Accent1 58 3" xfId="20642"/>
    <cellStyle name="40% - Accent1 58 4" xfId="20643"/>
    <cellStyle name="40% - Accent1 58 5" xfId="20644"/>
    <cellStyle name="40% - Accent1 58 6" xfId="20645"/>
    <cellStyle name="40% - Accent1 59" xfId="20646"/>
    <cellStyle name="40% - Accent1 59 2" xfId="20647"/>
    <cellStyle name="40% - Accent1 59 2 2" xfId="20648"/>
    <cellStyle name="40% - Accent1 59 3" xfId="20649"/>
    <cellStyle name="40% - Accent1 59 4" xfId="20650"/>
    <cellStyle name="40% - Accent1 59 5" xfId="20651"/>
    <cellStyle name="40% - Accent1 59 6" xfId="20652"/>
    <cellStyle name="40% - Accent1 6" xfId="20653"/>
    <cellStyle name="40% - Accent1 6 10" xfId="20654"/>
    <cellStyle name="40% - Accent1 6 11" xfId="20655"/>
    <cellStyle name="40% - Accent1 6 2" xfId="20656"/>
    <cellStyle name="40% - Accent1 6 2 2" xfId="20657"/>
    <cellStyle name="40% - Accent1 6 2 2 2" xfId="20658"/>
    <cellStyle name="40% - Accent1 6 2 2 2 2" xfId="20659"/>
    <cellStyle name="40% - Accent1 6 2 2 3" xfId="20660"/>
    <cellStyle name="40% - Accent1 6 2 3" xfId="20661"/>
    <cellStyle name="40% - Accent1 6 2 4" xfId="20662"/>
    <cellStyle name="40% - Accent1 6 2 5" xfId="20663"/>
    <cellStyle name="40% - Accent1 6 3" xfId="20664"/>
    <cellStyle name="40% - Accent1 6 3 2" xfId="20665"/>
    <cellStyle name="40% - Accent1 6 3 2 2" xfId="20666"/>
    <cellStyle name="40% - Accent1 6 3 3" xfId="20667"/>
    <cellStyle name="40% - Accent1 6 3 4" xfId="20668"/>
    <cellStyle name="40% - Accent1 6 4" xfId="20669"/>
    <cellStyle name="40% - Accent1 6 4 2" xfId="20670"/>
    <cellStyle name="40% - Accent1 6 4 2 2" xfId="20671"/>
    <cellStyle name="40% - Accent1 6 4 3" xfId="20672"/>
    <cellStyle name="40% - Accent1 6 5" xfId="20673"/>
    <cellStyle name="40% - Accent1 6 5 2" xfId="20674"/>
    <cellStyle name="40% - Accent1 6 5 2 2" xfId="20675"/>
    <cellStyle name="40% - Accent1 6 5 3" xfId="20676"/>
    <cellStyle name="40% - Accent1 6 6" xfId="20677"/>
    <cellStyle name="40% - Accent1 6 6 2" xfId="20678"/>
    <cellStyle name="40% - Accent1 6 6 2 2" xfId="20679"/>
    <cellStyle name="40% - Accent1 6 6 3" xfId="20680"/>
    <cellStyle name="40% - Accent1 6 7" xfId="20681"/>
    <cellStyle name="40% - Accent1 6 7 2" xfId="20682"/>
    <cellStyle name="40% - Accent1 6 7 2 2" xfId="20683"/>
    <cellStyle name="40% - Accent1 6 7 3" xfId="20684"/>
    <cellStyle name="40% - Accent1 6 8" xfId="20685"/>
    <cellStyle name="40% - Accent1 6 8 2" xfId="20686"/>
    <cellStyle name="40% - Accent1 6 8 2 2" xfId="20687"/>
    <cellStyle name="40% - Accent1 6 8 3" xfId="20688"/>
    <cellStyle name="40% - Accent1 6 9" xfId="20689"/>
    <cellStyle name="40% - Accent1 60" xfId="20690"/>
    <cellStyle name="40% - Accent1 60 2" xfId="20691"/>
    <cellStyle name="40% - Accent1 60 2 2" xfId="20692"/>
    <cellStyle name="40% - Accent1 60 3" xfId="20693"/>
    <cellStyle name="40% - Accent1 60 4" xfId="20694"/>
    <cellStyle name="40% - Accent1 60 5" xfId="20695"/>
    <cellStyle name="40% - Accent1 60 6" xfId="20696"/>
    <cellStyle name="40% - Accent1 61" xfId="20697"/>
    <cellStyle name="40% - Accent1 61 2" xfId="20698"/>
    <cellStyle name="40% - Accent1 61 2 2" xfId="20699"/>
    <cellStyle name="40% - Accent1 61 3" xfId="20700"/>
    <cellStyle name="40% - Accent1 61 4" xfId="20701"/>
    <cellStyle name="40% - Accent1 61 5" xfId="20702"/>
    <cellStyle name="40% - Accent1 61 6" xfId="20703"/>
    <cellStyle name="40% - Accent1 62" xfId="20704"/>
    <cellStyle name="40% - Accent1 62 2" xfId="20705"/>
    <cellStyle name="40% - Accent1 62 3" xfId="20706"/>
    <cellStyle name="40% - Accent1 62 4" xfId="20707"/>
    <cellStyle name="40% - Accent1 62 5" xfId="20708"/>
    <cellStyle name="40% - Accent1 62 6" xfId="20709"/>
    <cellStyle name="40% - Accent1 63" xfId="20710"/>
    <cellStyle name="40% - Accent1 63 2" xfId="20711"/>
    <cellStyle name="40% - Accent1 63 3" xfId="20712"/>
    <cellStyle name="40% - Accent1 63 4" xfId="20713"/>
    <cellStyle name="40% - Accent1 63 5" xfId="20714"/>
    <cellStyle name="40% - Accent1 63 6" xfId="20715"/>
    <cellStyle name="40% - Accent1 64" xfId="20716"/>
    <cellStyle name="40% - Accent1 64 2" xfId="20717"/>
    <cellStyle name="40% - Accent1 64 3" xfId="20718"/>
    <cellStyle name="40% - Accent1 64 4" xfId="20719"/>
    <cellStyle name="40% - Accent1 64 5" xfId="20720"/>
    <cellStyle name="40% - Accent1 64 6" xfId="20721"/>
    <cellStyle name="40% - Accent1 65" xfId="20722"/>
    <cellStyle name="40% - Accent1 65 2" xfId="20723"/>
    <cellStyle name="40% - Accent1 65 3" xfId="20724"/>
    <cellStyle name="40% - Accent1 65 4" xfId="20725"/>
    <cellStyle name="40% - Accent1 65 5" xfId="20726"/>
    <cellStyle name="40% - Accent1 65 6" xfId="20727"/>
    <cellStyle name="40% - Accent1 66" xfId="20728"/>
    <cellStyle name="40% - Accent1 66 2" xfId="20729"/>
    <cellStyle name="40% - Accent1 66 3" xfId="20730"/>
    <cellStyle name="40% - Accent1 66 4" xfId="20731"/>
    <cellStyle name="40% - Accent1 66 5" xfId="20732"/>
    <cellStyle name="40% - Accent1 66 6" xfId="20733"/>
    <cellStyle name="40% - Accent1 67" xfId="20734"/>
    <cellStyle name="40% - Accent1 67 2" xfId="20735"/>
    <cellStyle name="40% - Accent1 67 3" xfId="20736"/>
    <cellStyle name="40% - Accent1 67 4" xfId="20737"/>
    <cellStyle name="40% - Accent1 67 5" xfId="20738"/>
    <cellStyle name="40% - Accent1 67 6" xfId="20739"/>
    <cellStyle name="40% - Accent1 68" xfId="20740"/>
    <cellStyle name="40% - Accent1 68 2" xfId="20741"/>
    <cellStyle name="40% - Accent1 68 3" xfId="20742"/>
    <cellStyle name="40% - Accent1 68 4" xfId="20743"/>
    <cellStyle name="40% - Accent1 68 5" xfId="20744"/>
    <cellStyle name="40% - Accent1 68 6" xfId="20745"/>
    <cellStyle name="40% - Accent1 69" xfId="20746"/>
    <cellStyle name="40% - Accent1 69 2" xfId="20747"/>
    <cellStyle name="40% - Accent1 69 3" xfId="20748"/>
    <cellStyle name="40% - Accent1 69 4" xfId="20749"/>
    <cellStyle name="40% - Accent1 69 5" xfId="20750"/>
    <cellStyle name="40% - Accent1 69 6" xfId="20751"/>
    <cellStyle name="40% - Accent1 7" xfId="20752"/>
    <cellStyle name="40% - Accent1 7 10" xfId="20753"/>
    <cellStyle name="40% - Accent1 7 11" xfId="20754"/>
    <cellStyle name="40% - Accent1 7 2" xfId="20755"/>
    <cellStyle name="40% - Accent1 7 2 2" xfId="20756"/>
    <cellStyle name="40% - Accent1 7 2 2 2" xfId="20757"/>
    <cellStyle name="40% - Accent1 7 2 2 2 2" xfId="20758"/>
    <cellStyle name="40% - Accent1 7 2 2 3" xfId="20759"/>
    <cellStyle name="40% - Accent1 7 2 3" xfId="20760"/>
    <cellStyle name="40% - Accent1 7 2 4" xfId="20761"/>
    <cellStyle name="40% - Accent1 7 3" xfId="20762"/>
    <cellStyle name="40% - Accent1 7 3 2" xfId="20763"/>
    <cellStyle name="40% - Accent1 7 3 2 2" xfId="20764"/>
    <cellStyle name="40% - Accent1 7 3 3" xfId="20765"/>
    <cellStyle name="40% - Accent1 7 3 4" xfId="20766"/>
    <cellStyle name="40% - Accent1 7 4" xfId="20767"/>
    <cellStyle name="40% - Accent1 7 4 2" xfId="20768"/>
    <cellStyle name="40% - Accent1 7 4 2 2" xfId="20769"/>
    <cellStyle name="40% - Accent1 7 4 3" xfId="20770"/>
    <cellStyle name="40% - Accent1 7 5" xfId="20771"/>
    <cellStyle name="40% - Accent1 7 5 2" xfId="20772"/>
    <cellStyle name="40% - Accent1 7 5 2 2" xfId="20773"/>
    <cellStyle name="40% - Accent1 7 5 3" xfId="20774"/>
    <cellStyle name="40% - Accent1 7 6" xfId="20775"/>
    <cellStyle name="40% - Accent1 7 6 2" xfId="20776"/>
    <cellStyle name="40% - Accent1 7 6 2 2" xfId="20777"/>
    <cellStyle name="40% - Accent1 7 6 3" xfId="20778"/>
    <cellStyle name="40% - Accent1 7 7" xfId="20779"/>
    <cellStyle name="40% - Accent1 7 7 2" xfId="20780"/>
    <cellStyle name="40% - Accent1 7 7 2 2" xfId="20781"/>
    <cellStyle name="40% - Accent1 7 7 3" xfId="20782"/>
    <cellStyle name="40% - Accent1 7 8" xfId="20783"/>
    <cellStyle name="40% - Accent1 7 8 2" xfId="20784"/>
    <cellStyle name="40% - Accent1 7 8 2 2" xfId="20785"/>
    <cellStyle name="40% - Accent1 7 8 3" xfId="20786"/>
    <cellStyle name="40% - Accent1 7 9" xfId="20787"/>
    <cellStyle name="40% - Accent1 70" xfId="20788"/>
    <cellStyle name="40% - Accent1 70 2" xfId="20789"/>
    <cellStyle name="40% - Accent1 70 3" xfId="20790"/>
    <cellStyle name="40% - Accent1 70 4" xfId="20791"/>
    <cellStyle name="40% - Accent1 70 5" xfId="20792"/>
    <cellStyle name="40% - Accent1 70 6" xfId="20793"/>
    <cellStyle name="40% - Accent1 71" xfId="20794"/>
    <cellStyle name="40% - Accent1 71 2" xfId="20795"/>
    <cellStyle name="40% - Accent1 71 3" xfId="20796"/>
    <cellStyle name="40% - Accent1 71 4" xfId="20797"/>
    <cellStyle name="40% - Accent1 71 5" xfId="20798"/>
    <cellStyle name="40% - Accent1 71 6" xfId="20799"/>
    <cellStyle name="40% - Accent1 72" xfId="20800"/>
    <cellStyle name="40% - Accent1 72 2" xfId="20801"/>
    <cellStyle name="40% - Accent1 72 3" xfId="20802"/>
    <cellStyle name="40% - Accent1 72 4" xfId="20803"/>
    <cellStyle name="40% - Accent1 72 5" xfId="20804"/>
    <cellStyle name="40% - Accent1 72 6" xfId="20805"/>
    <cellStyle name="40% - Accent1 73" xfId="20806"/>
    <cellStyle name="40% - Accent1 73 2" xfId="20807"/>
    <cellStyle name="40% - Accent1 73 3" xfId="20808"/>
    <cellStyle name="40% - Accent1 73 4" xfId="20809"/>
    <cellStyle name="40% - Accent1 73 5" xfId="20810"/>
    <cellStyle name="40% - Accent1 73 6" xfId="20811"/>
    <cellStyle name="40% - Accent1 74" xfId="20812"/>
    <cellStyle name="40% - Accent1 74 2" xfId="20813"/>
    <cellStyle name="40% - Accent1 74 3" xfId="20814"/>
    <cellStyle name="40% - Accent1 74 4" xfId="20815"/>
    <cellStyle name="40% - Accent1 74 5" xfId="20816"/>
    <cellStyle name="40% - Accent1 74 6" xfId="20817"/>
    <cellStyle name="40% - Accent1 75" xfId="20818"/>
    <cellStyle name="40% - Accent1 75 2" xfId="20819"/>
    <cellStyle name="40% - Accent1 75 3" xfId="20820"/>
    <cellStyle name="40% - Accent1 75 4" xfId="20821"/>
    <cellStyle name="40% - Accent1 75 5" xfId="20822"/>
    <cellStyle name="40% - Accent1 75 6" xfId="20823"/>
    <cellStyle name="40% - Accent1 76" xfId="20824"/>
    <cellStyle name="40% - Accent1 76 2" xfId="20825"/>
    <cellStyle name="40% - Accent1 76 3" xfId="20826"/>
    <cellStyle name="40% - Accent1 76 4" xfId="20827"/>
    <cellStyle name="40% - Accent1 76 5" xfId="20828"/>
    <cellStyle name="40% - Accent1 76 6" xfId="20829"/>
    <cellStyle name="40% - Accent1 77" xfId="20830"/>
    <cellStyle name="40% - Accent1 77 2" xfId="20831"/>
    <cellStyle name="40% - Accent1 77 3" xfId="20832"/>
    <cellStyle name="40% - Accent1 77 4" xfId="20833"/>
    <cellStyle name="40% - Accent1 77 5" xfId="20834"/>
    <cellStyle name="40% - Accent1 77 6" xfId="20835"/>
    <cellStyle name="40% - Accent1 78" xfId="20836"/>
    <cellStyle name="40% - Accent1 78 2" xfId="20837"/>
    <cellStyle name="40% - Accent1 78 3" xfId="20838"/>
    <cellStyle name="40% - Accent1 78 4" xfId="20839"/>
    <cellStyle name="40% - Accent1 78 5" xfId="20840"/>
    <cellStyle name="40% - Accent1 78 6" xfId="20841"/>
    <cellStyle name="40% - Accent1 79" xfId="20842"/>
    <cellStyle name="40% - Accent1 79 2" xfId="20843"/>
    <cellStyle name="40% - Accent1 79 3" xfId="20844"/>
    <cellStyle name="40% - Accent1 79 4" xfId="20845"/>
    <cellStyle name="40% - Accent1 79 5" xfId="20846"/>
    <cellStyle name="40% - Accent1 79 6" xfId="20847"/>
    <cellStyle name="40% - Accent1 8" xfId="20848"/>
    <cellStyle name="40% - Accent1 8 10" xfId="20849"/>
    <cellStyle name="40% - Accent1 8 11" xfId="20850"/>
    <cellStyle name="40% - Accent1 8 2" xfId="20851"/>
    <cellStyle name="40% - Accent1 8 2 2" xfId="20852"/>
    <cellStyle name="40% - Accent1 8 2 2 2" xfId="20853"/>
    <cellStyle name="40% - Accent1 8 2 2 2 2" xfId="20854"/>
    <cellStyle name="40% - Accent1 8 2 2 3" xfId="20855"/>
    <cellStyle name="40% - Accent1 8 2 3" xfId="20856"/>
    <cellStyle name="40% - Accent1 8 2 4" xfId="20857"/>
    <cellStyle name="40% - Accent1 8 3" xfId="20858"/>
    <cellStyle name="40% - Accent1 8 3 2" xfId="20859"/>
    <cellStyle name="40% - Accent1 8 3 2 2" xfId="20860"/>
    <cellStyle name="40% - Accent1 8 3 3" xfId="20861"/>
    <cellStyle name="40% - Accent1 8 3 4" xfId="20862"/>
    <cellStyle name="40% - Accent1 8 4" xfId="20863"/>
    <cellStyle name="40% - Accent1 8 4 2" xfId="20864"/>
    <cellStyle name="40% - Accent1 8 4 2 2" xfId="20865"/>
    <cellStyle name="40% - Accent1 8 4 3" xfId="20866"/>
    <cellStyle name="40% - Accent1 8 5" xfId="20867"/>
    <cellStyle name="40% - Accent1 8 5 2" xfId="20868"/>
    <cellStyle name="40% - Accent1 8 5 2 2" xfId="20869"/>
    <cellStyle name="40% - Accent1 8 5 3" xfId="20870"/>
    <cellStyle name="40% - Accent1 8 6" xfId="20871"/>
    <cellStyle name="40% - Accent1 8 6 2" xfId="20872"/>
    <cellStyle name="40% - Accent1 8 6 2 2" xfId="20873"/>
    <cellStyle name="40% - Accent1 8 6 3" xfId="20874"/>
    <cellStyle name="40% - Accent1 8 7" xfId="20875"/>
    <cellStyle name="40% - Accent1 8 7 2" xfId="20876"/>
    <cellStyle name="40% - Accent1 8 7 2 2" xfId="20877"/>
    <cellStyle name="40% - Accent1 8 7 3" xfId="20878"/>
    <cellStyle name="40% - Accent1 8 8" xfId="20879"/>
    <cellStyle name="40% - Accent1 8 8 2" xfId="20880"/>
    <cellStyle name="40% - Accent1 8 8 2 2" xfId="20881"/>
    <cellStyle name="40% - Accent1 8 8 3" xfId="20882"/>
    <cellStyle name="40% - Accent1 8 9" xfId="20883"/>
    <cellStyle name="40% - Accent1 80" xfId="20884"/>
    <cellStyle name="40% - Accent1 80 2" xfId="20885"/>
    <cellStyle name="40% - Accent1 80 3" xfId="20886"/>
    <cellStyle name="40% - Accent1 81" xfId="20887"/>
    <cellStyle name="40% - Accent1 81 2" xfId="20888"/>
    <cellStyle name="40% - Accent1 81 3" xfId="20889"/>
    <cellStyle name="40% - Accent1 82" xfId="20890"/>
    <cellStyle name="40% - Accent1 82 2" xfId="20891"/>
    <cellStyle name="40% - Accent1 82 3" xfId="20892"/>
    <cellStyle name="40% - Accent1 83" xfId="20893"/>
    <cellStyle name="40% - Accent1 83 2" xfId="20894"/>
    <cellStyle name="40% - Accent1 83 3" xfId="20895"/>
    <cellStyle name="40% - Accent1 84" xfId="20896"/>
    <cellStyle name="40% - Accent1 84 2" xfId="20897"/>
    <cellStyle name="40% - Accent1 84 3" xfId="20898"/>
    <cellStyle name="40% - Accent1 85" xfId="20899"/>
    <cellStyle name="40% - Accent1 85 2" xfId="20900"/>
    <cellStyle name="40% - Accent1 85 3" xfId="20901"/>
    <cellStyle name="40% - Accent1 86" xfId="20902"/>
    <cellStyle name="40% - Accent1 86 2" xfId="20903"/>
    <cellStyle name="40% - Accent1 86 3" xfId="20904"/>
    <cellStyle name="40% - Accent1 87" xfId="20905"/>
    <cellStyle name="40% - Accent1 87 2" xfId="20906"/>
    <cellStyle name="40% - Accent1 87 3" xfId="20907"/>
    <cellStyle name="40% - Accent1 88" xfId="20908"/>
    <cellStyle name="40% - Accent1 88 2" xfId="20909"/>
    <cellStyle name="40% - Accent1 88 3" xfId="20910"/>
    <cellStyle name="40% - Accent1 89" xfId="20911"/>
    <cellStyle name="40% - Accent1 89 2" xfId="20912"/>
    <cellStyle name="40% - Accent1 89 3" xfId="20913"/>
    <cellStyle name="40% - Accent1 9" xfId="20914"/>
    <cellStyle name="40% - Accent1 9 10" xfId="20915"/>
    <cellStyle name="40% - Accent1 9 11" xfId="20916"/>
    <cellStyle name="40% - Accent1 9 2" xfId="20917"/>
    <cellStyle name="40% - Accent1 9 2 2" xfId="20918"/>
    <cellStyle name="40% - Accent1 9 2 2 2" xfId="20919"/>
    <cellStyle name="40% - Accent1 9 2 2 2 2" xfId="20920"/>
    <cellStyle name="40% - Accent1 9 2 2 3" xfId="20921"/>
    <cellStyle name="40% - Accent1 9 2 3" xfId="20922"/>
    <cellStyle name="40% - Accent1 9 3" xfId="20923"/>
    <cellStyle name="40% - Accent1 9 3 2" xfId="20924"/>
    <cellStyle name="40% - Accent1 9 3 2 2" xfId="20925"/>
    <cellStyle name="40% - Accent1 9 3 3" xfId="20926"/>
    <cellStyle name="40% - Accent1 9 4" xfId="20927"/>
    <cellStyle name="40% - Accent1 9 4 2" xfId="20928"/>
    <cellStyle name="40% - Accent1 9 4 2 2" xfId="20929"/>
    <cellStyle name="40% - Accent1 9 4 3" xfId="20930"/>
    <cellStyle name="40% - Accent1 9 5" xfId="20931"/>
    <cellStyle name="40% - Accent1 9 5 2" xfId="20932"/>
    <cellStyle name="40% - Accent1 9 5 2 2" xfId="20933"/>
    <cellStyle name="40% - Accent1 9 5 3" xfId="20934"/>
    <cellStyle name="40% - Accent1 9 6" xfId="20935"/>
    <cellStyle name="40% - Accent1 9 6 2" xfId="20936"/>
    <cellStyle name="40% - Accent1 9 6 2 2" xfId="20937"/>
    <cellStyle name="40% - Accent1 9 6 3" xfId="20938"/>
    <cellStyle name="40% - Accent1 9 7" xfId="20939"/>
    <cellStyle name="40% - Accent1 9 7 2" xfId="20940"/>
    <cellStyle name="40% - Accent1 9 7 2 2" xfId="20941"/>
    <cellStyle name="40% - Accent1 9 7 3" xfId="20942"/>
    <cellStyle name="40% - Accent1 9 8" xfId="20943"/>
    <cellStyle name="40% - Accent1 9 8 2" xfId="20944"/>
    <cellStyle name="40% - Accent1 9 8 2 2" xfId="20945"/>
    <cellStyle name="40% - Accent1 9 8 3" xfId="20946"/>
    <cellStyle name="40% - Accent1 9 9" xfId="20947"/>
    <cellStyle name="40% - Accent1 90" xfId="20948"/>
    <cellStyle name="40% - Accent1 90 2" xfId="20949"/>
    <cellStyle name="40% - Accent1 90 3" xfId="20950"/>
    <cellStyle name="40% - Accent1 91" xfId="20951"/>
    <cellStyle name="40% - Accent1 91 2" xfId="20952"/>
    <cellStyle name="40% - Accent1 91 3" xfId="20953"/>
    <cellStyle name="40% - Accent1 92" xfId="20954"/>
    <cellStyle name="40% - Accent1 92 2" xfId="20955"/>
    <cellStyle name="40% - Accent1 92 3" xfId="20956"/>
    <cellStyle name="40% - Accent1 93" xfId="20957"/>
    <cellStyle name="40% - Accent1 93 2" xfId="20958"/>
    <cellStyle name="40% - Accent1 93 3" xfId="20959"/>
    <cellStyle name="40% - Accent1 94" xfId="20960"/>
    <cellStyle name="40% - Accent1 94 2" xfId="20961"/>
    <cellStyle name="40% - Accent1 94 3" xfId="20962"/>
    <cellStyle name="40% - Accent1 95" xfId="20963"/>
    <cellStyle name="40% - Accent1 95 2" xfId="20964"/>
    <cellStyle name="40% - Accent1 95 3" xfId="20965"/>
    <cellStyle name="40% - Accent1 96" xfId="20966"/>
    <cellStyle name="40% - Accent1 96 2" xfId="20967"/>
    <cellStyle name="40% - Accent1 96 3" xfId="20968"/>
    <cellStyle name="40% - Accent1 97" xfId="20969"/>
    <cellStyle name="40% - Accent1 97 2" xfId="20970"/>
    <cellStyle name="40% - Accent1 97 3" xfId="20971"/>
    <cellStyle name="40% - Accent1 98" xfId="20972"/>
    <cellStyle name="40% - Accent1 98 2" xfId="20973"/>
    <cellStyle name="40% - Accent1 98 3" xfId="20974"/>
    <cellStyle name="40% - Accent1 99" xfId="20975"/>
    <cellStyle name="40% - Accent1 99 2" xfId="20976"/>
    <cellStyle name="40% - Accent1 99 3" xfId="20977"/>
    <cellStyle name="40% - Accent2 10" xfId="20978"/>
    <cellStyle name="40% - Accent2 10 10" xfId="20979"/>
    <cellStyle name="40% - Accent2 10 2" xfId="20980"/>
    <cellStyle name="40% - Accent2 10 2 2" xfId="20981"/>
    <cellStyle name="40% - Accent2 10 2 2 2" xfId="20982"/>
    <cellStyle name="40% - Accent2 10 2 2 2 2" xfId="20983"/>
    <cellStyle name="40% - Accent2 10 2 2 3" xfId="20984"/>
    <cellStyle name="40% - Accent2 10 2 3" xfId="20985"/>
    <cellStyle name="40% - Accent2 10 3" xfId="20986"/>
    <cellStyle name="40% - Accent2 10 3 2" xfId="20987"/>
    <cellStyle name="40% - Accent2 10 3 2 2" xfId="20988"/>
    <cellStyle name="40% - Accent2 10 3 3" xfId="20989"/>
    <cellStyle name="40% - Accent2 10 4" xfId="20990"/>
    <cellStyle name="40% - Accent2 10 4 2" xfId="20991"/>
    <cellStyle name="40% - Accent2 10 4 2 2" xfId="20992"/>
    <cellStyle name="40% - Accent2 10 4 3" xfId="20993"/>
    <cellStyle name="40% - Accent2 10 5" xfId="20994"/>
    <cellStyle name="40% - Accent2 10 5 2" xfId="20995"/>
    <cellStyle name="40% - Accent2 10 5 2 2" xfId="20996"/>
    <cellStyle name="40% - Accent2 10 5 3" xfId="20997"/>
    <cellStyle name="40% - Accent2 10 6" xfId="20998"/>
    <cellStyle name="40% - Accent2 10 6 2" xfId="20999"/>
    <cellStyle name="40% - Accent2 10 6 2 2" xfId="21000"/>
    <cellStyle name="40% - Accent2 10 6 3" xfId="21001"/>
    <cellStyle name="40% - Accent2 10 7" xfId="21002"/>
    <cellStyle name="40% - Accent2 10 7 2" xfId="21003"/>
    <cellStyle name="40% - Accent2 10 7 2 2" xfId="21004"/>
    <cellStyle name="40% - Accent2 10 7 3" xfId="21005"/>
    <cellStyle name="40% - Accent2 10 8" xfId="21006"/>
    <cellStyle name="40% - Accent2 10 9" xfId="21007"/>
    <cellStyle name="40% - Accent2 100" xfId="21008"/>
    <cellStyle name="40% - Accent2 100 2" xfId="21009"/>
    <cellStyle name="40% - Accent2 100 3" xfId="21010"/>
    <cellStyle name="40% - Accent2 101" xfId="21011"/>
    <cellStyle name="40% - Accent2 101 2" xfId="21012"/>
    <cellStyle name="40% - Accent2 101 3" xfId="21013"/>
    <cellStyle name="40% - Accent2 102" xfId="21014"/>
    <cellStyle name="40% - Accent2 102 2" xfId="21015"/>
    <cellStyle name="40% - Accent2 102 3" xfId="21016"/>
    <cellStyle name="40% - Accent2 103" xfId="21017"/>
    <cellStyle name="40% - Accent2 103 2" xfId="21018"/>
    <cellStyle name="40% - Accent2 103 3" xfId="21019"/>
    <cellStyle name="40% - Accent2 104" xfId="21020"/>
    <cellStyle name="40% - Accent2 104 2" xfId="21021"/>
    <cellStyle name="40% - Accent2 104 3" xfId="21022"/>
    <cellStyle name="40% - Accent2 105" xfId="21023"/>
    <cellStyle name="40% - Accent2 105 2" xfId="21024"/>
    <cellStyle name="40% - Accent2 105 3" xfId="21025"/>
    <cellStyle name="40% - Accent2 106" xfId="21026"/>
    <cellStyle name="40% - Accent2 106 2" xfId="21027"/>
    <cellStyle name="40% - Accent2 106 3" xfId="21028"/>
    <cellStyle name="40% - Accent2 107" xfId="21029"/>
    <cellStyle name="40% - Accent2 107 2" xfId="21030"/>
    <cellStyle name="40% - Accent2 107 3" xfId="21031"/>
    <cellStyle name="40% - Accent2 108" xfId="21032"/>
    <cellStyle name="40% - Accent2 108 2" xfId="21033"/>
    <cellStyle name="40% - Accent2 108 3" xfId="21034"/>
    <cellStyle name="40% - Accent2 109" xfId="21035"/>
    <cellStyle name="40% - Accent2 109 2" xfId="21036"/>
    <cellStyle name="40% - Accent2 109 3" xfId="21037"/>
    <cellStyle name="40% - Accent2 11" xfId="21038"/>
    <cellStyle name="40% - Accent2 11 10" xfId="21039"/>
    <cellStyle name="40% - Accent2 11 2" xfId="21040"/>
    <cellStyle name="40% - Accent2 11 2 2" xfId="21041"/>
    <cellStyle name="40% - Accent2 11 2 2 2" xfId="21042"/>
    <cellStyle name="40% - Accent2 11 2 2 2 2" xfId="21043"/>
    <cellStyle name="40% - Accent2 11 2 2 3" xfId="21044"/>
    <cellStyle name="40% - Accent2 11 2 3" xfId="21045"/>
    <cellStyle name="40% - Accent2 11 3" xfId="21046"/>
    <cellStyle name="40% - Accent2 11 3 2" xfId="21047"/>
    <cellStyle name="40% - Accent2 11 3 2 2" xfId="21048"/>
    <cellStyle name="40% - Accent2 11 3 3" xfId="21049"/>
    <cellStyle name="40% - Accent2 11 4" xfId="21050"/>
    <cellStyle name="40% - Accent2 11 4 2" xfId="21051"/>
    <cellStyle name="40% - Accent2 11 4 2 2" xfId="21052"/>
    <cellStyle name="40% - Accent2 11 4 3" xfId="21053"/>
    <cellStyle name="40% - Accent2 11 5" xfId="21054"/>
    <cellStyle name="40% - Accent2 11 5 2" xfId="21055"/>
    <cellStyle name="40% - Accent2 11 5 2 2" xfId="21056"/>
    <cellStyle name="40% - Accent2 11 5 3" xfId="21057"/>
    <cellStyle name="40% - Accent2 11 6" xfId="21058"/>
    <cellStyle name="40% - Accent2 11 6 2" xfId="21059"/>
    <cellStyle name="40% - Accent2 11 6 2 2" xfId="21060"/>
    <cellStyle name="40% - Accent2 11 6 3" xfId="21061"/>
    <cellStyle name="40% - Accent2 11 7" xfId="21062"/>
    <cellStyle name="40% - Accent2 11 7 2" xfId="21063"/>
    <cellStyle name="40% - Accent2 11 7 2 2" xfId="21064"/>
    <cellStyle name="40% - Accent2 11 7 3" xfId="21065"/>
    <cellStyle name="40% - Accent2 11 8" xfId="21066"/>
    <cellStyle name="40% - Accent2 11 9" xfId="21067"/>
    <cellStyle name="40% - Accent2 110" xfId="21068"/>
    <cellStyle name="40% - Accent2 110 2" xfId="21069"/>
    <cellStyle name="40% - Accent2 110 3" xfId="21070"/>
    <cellStyle name="40% - Accent2 111" xfId="21071"/>
    <cellStyle name="40% - Accent2 111 2" xfId="21072"/>
    <cellStyle name="40% - Accent2 111 3" xfId="21073"/>
    <cellStyle name="40% - Accent2 112" xfId="21074"/>
    <cellStyle name="40% - Accent2 112 2" xfId="21075"/>
    <cellStyle name="40% - Accent2 112 3" xfId="21076"/>
    <cellStyle name="40% - Accent2 113" xfId="21077"/>
    <cellStyle name="40% - Accent2 113 2" xfId="21078"/>
    <cellStyle name="40% - Accent2 113 3" xfId="21079"/>
    <cellStyle name="40% - Accent2 114" xfId="21080"/>
    <cellStyle name="40% - Accent2 114 2" xfId="21081"/>
    <cellStyle name="40% - Accent2 114 3" xfId="21082"/>
    <cellStyle name="40% - Accent2 115" xfId="21083"/>
    <cellStyle name="40% - Accent2 115 2" xfId="21084"/>
    <cellStyle name="40% - Accent2 115 3" xfId="21085"/>
    <cellStyle name="40% - Accent2 116" xfId="21086"/>
    <cellStyle name="40% - Accent2 116 2" xfId="21087"/>
    <cellStyle name="40% - Accent2 117" xfId="21088"/>
    <cellStyle name="40% - Accent2 117 2" xfId="21089"/>
    <cellStyle name="40% - Accent2 118" xfId="21090"/>
    <cellStyle name="40% - Accent2 118 2" xfId="21091"/>
    <cellStyle name="40% - Accent2 119" xfId="21092"/>
    <cellStyle name="40% - Accent2 119 2" xfId="21093"/>
    <cellStyle name="40% - Accent2 12" xfId="21094"/>
    <cellStyle name="40% - Accent2 12 2" xfId="21095"/>
    <cellStyle name="40% - Accent2 12 2 2" xfId="21096"/>
    <cellStyle name="40% - Accent2 12 2 2 2" xfId="21097"/>
    <cellStyle name="40% - Accent2 12 2 2 2 2" xfId="21098"/>
    <cellStyle name="40% - Accent2 12 2 2 3" xfId="21099"/>
    <cellStyle name="40% - Accent2 12 2 3" xfId="21100"/>
    <cellStyle name="40% - Accent2 12 3" xfId="21101"/>
    <cellStyle name="40% - Accent2 12 3 2" xfId="21102"/>
    <cellStyle name="40% - Accent2 12 3 2 2" xfId="21103"/>
    <cellStyle name="40% - Accent2 12 3 3" xfId="21104"/>
    <cellStyle name="40% - Accent2 12 3 4" xfId="21105"/>
    <cellStyle name="40% - Accent2 12 4" xfId="21106"/>
    <cellStyle name="40% - Accent2 12 4 2" xfId="21107"/>
    <cellStyle name="40% - Accent2 12 4 2 2" xfId="21108"/>
    <cellStyle name="40% - Accent2 12 4 3" xfId="21109"/>
    <cellStyle name="40% - Accent2 12 5" xfId="21110"/>
    <cellStyle name="40% - Accent2 12 5 2" xfId="21111"/>
    <cellStyle name="40% - Accent2 12 5 2 2" xfId="21112"/>
    <cellStyle name="40% - Accent2 12 5 3" xfId="21113"/>
    <cellStyle name="40% - Accent2 12 6" xfId="21114"/>
    <cellStyle name="40% - Accent2 12 6 2" xfId="21115"/>
    <cellStyle name="40% - Accent2 12 6 2 2" xfId="21116"/>
    <cellStyle name="40% - Accent2 12 6 3" xfId="21117"/>
    <cellStyle name="40% - Accent2 12 7" xfId="21118"/>
    <cellStyle name="40% - Accent2 12 8" xfId="21119"/>
    <cellStyle name="40% - Accent2 120" xfId="21120"/>
    <cellStyle name="40% - Accent2 120 2" xfId="21121"/>
    <cellStyle name="40% - Accent2 121" xfId="21122"/>
    <cellStyle name="40% - Accent2 121 2" xfId="21123"/>
    <cellStyle name="40% - Accent2 122" xfId="21124"/>
    <cellStyle name="40% - Accent2 122 2" xfId="21125"/>
    <cellStyle name="40% - Accent2 123" xfId="21126"/>
    <cellStyle name="40% - Accent2 123 2" xfId="21127"/>
    <cellStyle name="40% - Accent2 124" xfId="21128"/>
    <cellStyle name="40% - Accent2 124 2" xfId="21129"/>
    <cellStyle name="40% - Accent2 125" xfId="21130"/>
    <cellStyle name="40% - Accent2 125 2" xfId="21131"/>
    <cellStyle name="40% - Accent2 126" xfId="21132"/>
    <cellStyle name="40% - Accent2 126 2" xfId="21133"/>
    <cellStyle name="40% - Accent2 127" xfId="21134"/>
    <cellStyle name="40% - Accent2 127 2" xfId="21135"/>
    <cellStyle name="40% - Accent2 128" xfId="21136"/>
    <cellStyle name="40% - Accent2 128 2" xfId="21137"/>
    <cellStyle name="40% - Accent2 129" xfId="21138"/>
    <cellStyle name="40% - Accent2 129 2" xfId="21139"/>
    <cellStyle name="40% - Accent2 13" xfId="21140"/>
    <cellStyle name="40% - Accent2 13 2" xfId="21141"/>
    <cellStyle name="40% - Accent2 13 2 2" xfId="21142"/>
    <cellStyle name="40% - Accent2 13 2 2 2" xfId="21143"/>
    <cellStyle name="40% - Accent2 13 2 2 2 2" xfId="21144"/>
    <cellStyle name="40% - Accent2 13 2 2 3" xfId="21145"/>
    <cellStyle name="40% - Accent2 13 2 3" xfId="21146"/>
    <cellStyle name="40% - Accent2 13 3" xfId="21147"/>
    <cellStyle name="40% - Accent2 13 3 2" xfId="21148"/>
    <cellStyle name="40% - Accent2 13 3 2 2" xfId="21149"/>
    <cellStyle name="40% - Accent2 13 3 3" xfId="21150"/>
    <cellStyle name="40% - Accent2 13 3 4" xfId="21151"/>
    <cellStyle name="40% - Accent2 13 4" xfId="21152"/>
    <cellStyle name="40% - Accent2 13 4 2" xfId="21153"/>
    <cellStyle name="40% - Accent2 13 4 2 2" xfId="21154"/>
    <cellStyle name="40% - Accent2 13 4 3" xfId="21155"/>
    <cellStyle name="40% - Accent2 13 5" xfId="21156"/>
    <cellStyle name="40% - Accent2 13 5 2" xfId="21157"/>
    <cellStyle name="40% - Accent2 13 5 2 2" xfId="21158"/>
    <cellStyle name="40% - Accent2 13 5 3" xfId="21159"/>
    <cellStyle name="40% - Accent2 13 6" xfId="21160"/>
    <cellStyle name="40% - Accent2 13 6 2" xfId="21161"/>
    <cellStyle name="40% - Accent2 13 6 2 2" xfId="21162"/>
    <cellStyle name="40% - Accent2 13 6 3" xfId="21163"/>
    <cellStyle name="40% - Accent2 13 7" xfId="21164"/>
    <cellStyle name="40% - Accent2 13 8" xfId="21165"/>
    <cellStyle name="40% - Accent2 130" xfId="21166"/>
    <cellStyle name="40% - Accent2 130 2" xfId="21167"/>
    <cellStyle name="40% - Accent2 131" xfId="21168"/>
    <cellStyle name="40% - Accent2 131 2" xfId="21169"/>
    <cellStyle name="40% - Accent2 132" xfId="21170"/>
    <cellStyle name="40% - Accent2 132 2" xfId="21171"/>
    <cellStyle name="40% - Accent2 133" xfId="21172"/>
    <cellStyle name="40% - Accent2 133 2" xfId="21173"/>
    <cellStyle name="40% - Accent2 134" xfId="21174"/>
    <cellStyle name="40% - Accent2 134 2" xfId="21175"/>
    <cellStyle name="40% - Accent2 135" xfId="21176"/>
    <cellStyle name="40% - Accent2 135 2" xfId="21177"/>
    <cellStyle name="40% - Accent2 136" xfId="21178"/>
    <cellStyle name="40% - Accent2 136 2" xfId="21179"/>
    <cellStyle name="40% - Accent2 137" xfId="21180"/>
    <cellStyle name="40% - Accent2 137 2" xfId="21181"/>
    <cellStyle name="40% - Accent2 138" xfId="21182"/>
    <cellStyle name="40% - Accent2 138 2" xfId="21183"/>
    <cellStyle name="40% - Accent2 139" xfId="21184"/>
    <cellStyle name="40% - Accent2 139 2" xfId="21185"/>
    <cellStyle name="40% - Accent2 14" xfId="21186"/>
    <cellStyle name="40% - Accent2 14 2" xfId="21187"/>
    <cellStyle name="40% - Accent2 14 2 2" xfId="21188"/>
    <cellStyle name="40% - Accent2 14 2 2 2" xfId="21189"/>
    <cellStyle name="40% - Accent2 14 2 2 3" xfId="21190"/>
    <cellStyle name="40% - Accent2 14 2 2 4" xfId="21191"/>
    <cellStyle name="40% - Accent2 14 2 3" xfId="21192"/>
    <cellStyle name="40% - Accent2 14 2 4" xfId="21193"/>
    <cellStyle name="40% - Accent2 14 2 5" xfId="21194"/>
    <cellStyle name="40% - Accent2 14 2 6" xfId="21195"/>
    <cellStyle name="40% - Accent2 14 3" xfId="21196"/>
    <cellStyle name="40% - Accent2 14 3 2" xfId="21197"/>
    <cellStyle name="40% - Accent2 14 3 2 2" xfId="21198"/>
    <cellStyle name="40% - Accent2 14 3 3" xfId="21199"/>
    <cellStyle name="40% - Accent2 14 4" xfId="21200"/>
    <cellStyle name="40% - Accent2 14 4 2" xfId="21201"/>
    <cellStyle name="40% - Accent2 14 4 2 2" xfId="21202"/>
    <cellStyle name="40% - Accent2 14 4 3" xfId="21203"/>
    <cellStyle name="40% - Accent2 14 5" xfId="21204"/>
    <cellStyle name="40% - Accent2 14 5 2" xfId="21205"/>
    <cellStyle name="40% - Accent2 14 5 2 2" xfId="21206"/>
    <cellStyle name="40% - Accent2 14 5 3" xfId="21207"/>
    <cellStyle name="40% - Accent2 14 6" xfId="21208"/>
    <cellStyle name="40% - Accent2 14 6 2" xfId="21209"/>
    <cellStyle name="40% - Accent2 14 6 2 2" xfId="21210"/>
    <cellStyle name="40% - Accent2 14 6 3" xfId="21211"/>
    <cellStyle name="40% - Accent2 14 7" xfId="21212"/>
    <cellStyle name="40% - Accent2 140" xfId="21213"/>
    <cellStyle name="40% - Accent2 140 2" xfId="21214"/>
    <cellStyle name="40% - Accent2 141" xfId="21215"/>
    <cellStyle name="40% - Accent2 141 2" xfId="21216"/>
    <cellStyle name="40% - Accent2 142" xfId="21217"/>
    <cellStyle name="40% - Accent2 142 2" xfId="21218"/>
    <cellStyle name="40% - Accent2 143" xfId="21219"/>
    <cellStyle name="40% - Accent2 143 2" xfId="21220"/>
    <cellStyle name="40% - Accent2 144" xfId="21221"/>
    <cellStyle name="40% - Accent2 144 2" xfId="21222"/>
    <cellStyle name="40% - Accent2 145" xfId="21223"/>
    <cellStyle name="40% - Accent2 145 2" xfId="21224"/>
    <cellStyle name="40% - Accent2 146" xfId="21225"/>
    <cellStyle name="40% - Accent2 146 2" xfId="21226"/>
    <cellStyle name="40% - Accent2 147" xfId="21227"/>
    <cellStyle name="40% - Accent2 147 2" xfId="21228"/>
    <cellStyle name="40% - Accent2 148" xfId="21229"/>
    <cellStyle name="40% - Accent2 148 2" xfId="21230"/>
    <cellStyle name="40% - Accent2 149" xfId="21231"/>
    <cellStyle name="40% - Accent2 149 2" xfId="21232"/>
    <cellStyle name="40% - Accent2 15" xfId="21233"/>
    <cellStyle name="40% - Accent2 15 2" xfId="21234"/>
    <cellStyle name="40% - Accent2 15 2 2" xfId="21235"/>
    <cellStyle name="40% - Accent2 15 2 2 2" xfId="21236"/>
    <cellStyle name="40% - Accent2 15 2 2 3" xfId="21237"/>
    <cellStyle name="40% - Accent2 15 2 2 4" xfId="21238"/>
    <cellStyle name="40% - Accent2 15 2 3" xfId="21239"/>
    <cellStyle name="40% - Accent2 15 2 4" xfId="21240"/>
    <cellStyle name="40% - Accent2 15 2 5" xfId="21241"/>
    <cellStyle name="40% - Accent2 15 2 6" xfId="21242"/>
    <cellStyle name="40% - Accent2 15 3" xfId="21243"/>
    <cellStyle name="40% - Accent2 15 3 2" xfId="21244"/>
    <cellStyle name="40% - Accent2 15 3 2 2" xfId="21245"/>
    <cellStyle name="40% - Accent2 15 3 3" xfId="21246"/>
    <cellStyle name="40% - Accent2 15 4" xfId="21247"/>
    <cellStyle name="40% - Accent2 15 4 2" xfId="21248"/>
    <cellStyle name="40% - Accent2 15 4 2 2" xfId="21249"/>
    <cellStyle name="40% - Accent2 15 4 3" xfId="21250"/>
    <cellStyle name="40% - Accent2 15 5" xfId="21251"/>
    <cellStyle name="40% - Accent2 15 5 2" xfId="21252"/>
    <cellStyle name="40% - Accent2 15 5 2 2" xfId="21253"/>
    <cellStyle name="40% - Accent2 15 5 3" xfId="21254"/>
    <cellStyle name="40% - Accent2 15 6" xfId="21255"/>
    <cellStyle name="40% - Accent2 15 6 2" xfId="21256"/>
    <cellStyle name="40% - Accent2 15 6 2 2" xfId="21257"/>
    <cellStyle name="40% - Accent2 15 6 3" xfId="21258"/>
    <cellStyle name="40% - Accent2 15 7" xfId="21259"/>
    <cellStyle name="40% - Accent2 150" xfId="21260"/>
    <cellStyle name="40% - Accent2 150 2" xfId="21261"/>
    <cellStyle name="40% - Accent2 151" xfId="21262"/>
    <cellStyle name="40% - Accent2 151 2" xfId="21263"/>
    <cellStyle name="40% - Accent2 152" xfId="21264"/>
    <cellStyle name="40% - Accent2 152 2" xfId="21265"/>
    <cellStyle name="40% - Accent2 153" xfId="21266"/>
    <cellStyle name="40% - Accent2 153 2" xfId="21267"/>
    <cellStyle name="40% - Accent2 154" xfId="21268"/>
    <cellStyle name="40% - Accent2 154 2" xfId="21269"/>
    <cellStyle name="40% - Accent2 155" xfId="21270"/>
    <cellStyle name="40% - Accent2 155 2" xfId="21271"/>
    <cellStyle name="40% - Accent2 156" xfId="21272"/>
    <cellStyle name="40% - Accent2 156 2" xfId="21273"/>
    <cellStyle name="40% - Accent2 157" xfId="21274"/>
    <cellStyle name="40% - Accent2 157 2" xfId="21275"/>
    <cellStyle name="40% - Accent2 158" xfId="21276"/>
    <cellStyle name="40% - Accent2 158 2" xfId="21277"/>
    <cellStyle name="40% - Accent2 159" xfId="21278"/>
    <cellStyle name="40% - Accent2 159 2" xfId="21279"/>
    <cellStyle name="40% - Accent2 16" xfId="21280"/>
    <cellStyle name="40% - Accent2 16 2" xfId="21281"/>
    <cellStyle name="40% - Accent2 16 2 2" xfId="21282"/>
    <cellStyle name="40% - Accent2 16 2 2 2" xfId="21283"/>
    <cellStyle name="40% - Accent2 16 2 2 3" xfId="21284"/>
    <cellStyle name="40% - Accent2 16 2 2 4" xfId="21285"/>
    <cellStyle name="40% - Accent2 16 2 3" xfId="21286"/>
    <cellStyle name="40% - Accent2 16 2 4" xfId="21287"/>
    <cellStyle name="40% - Accent2 16 2 5" xfId="21288"/>
    <cellStyle name="40% - Accent2 16 2 6" xfId="21289"/>
    <cellStyle name="40% - Accent2 16 3" xfId="21290"/>
    <cellStyle name="40% - Accent2 16 3 2" xfId="21291"/>
    <cellStyle name="40% - Accent2 16 3 2 2" xfId="21292"/>
    <cellStyle name="40% - Accent2 16 3 3" xfId="21293"/>
    <cellStyle name="40% - Accent2 16 4" xfId="21294"/>
    <cellStyle name="40% - Accent2 16 4 2" xfId="21295"/>
    <cellStyle name="40% - Accent2 16 4 2 2" xfId="21296"/>
    <cellStyle name="40% - Accent2 16 4 3" xfId="21297"/>
    <cellStyle name="40% - Accent2 16 5" xfId="21298"/>
    <cellStyle name="40% - Accent2 16 5 2" xfId="21299"/>
    <cellStyle name="40% - Accent2 16 5 2 2" xfId="21300"/>
    <cellStyle name="40% - Accent2 16 5 3" xfId="21301"/>
    <cellStyle name="40% - Accent2 16 6" xfId="21302"/>
    <cellStyle name="40% - Accent2 16 6 2" xfId="21303"/>
    <cellStyle name="40% - Accent2 16 6 2 2" xfId="21304"/>
    <cellStyle name="40% - Accent2 16 6 3" xfId="21305"/>
    <cellStyle name="40% - Accent2 16 7" xfId="21306"/>
    <cellStyle name="40% - Accent2 160" xfId="21307"/>
    <cellStyle name="40% - Accent2 160 2" xfId="21308"/>
    <cellStyle name="40% - Accent2 161" xfId="21309"/>
    <cellStyle name="40% - Accent2 161 2" xfId="21310"/>
    <cellStyle name="40% - Accent2 162" xfId="21311"/>
    <cellStyle name="40% - Accent2 162 2" xfId="21312"/>
    <cellStyle name="40% - Accent2 163" xfId="21313"/>
    <cellStyle name="40% - Accent2 163 2" xfId="21314"/>
    <cellStyle name="40% - Accent2 164" xfId="21315"/>
    <cellStyle name="40% - Accent2 164 2" xfId="21316"/>
    <cellStyle name="40% - Accent2 165" xfId="21317"/>
    <cellStyle name="40% - Accent2 165 2" xfId="21318"/>
    <cellStyle name="40% - Accent2 166" xfId="21319"/>
    <cellStyle name="40% - Accent2 166 2" xfId="21320"/>
    <cellStyle name="40% - Accent2 167" xfId="21321"/>
    <cellStyle name="40% - Accent2 167 2" xfId="21322"/>
    <cellStyle name="40% - Accent2 168" xfId="21323"/>
    <cellStyle name="40% - Accent2 168 2" xfId="21324"/>
    <cellStyle name="40% - Accent2 169" xfId="21325"/>
    <cellStyle name="40% - Accent2 169 2" xfId="21326"/>
    <cellStyle name="40% - Accent2 17" xfId="21327"/>
    <cellStyle name="40% - Accent2 17 2" xfId="21328"/>
    <cellStyle name="40% - Accent2 17 2 2" xfId="21329"/>
    <cellStyle name="40% - Accent2 17 2 3" xfId="21330"/>
    <cellStyle name="40% - Accent2 17 2 4" xfId="21331"/>
    <cellStyle name="40% - Accent2 17 2 5" xfId="21332"/>
    <cellStyle name="40% - Accent2 17 3" xfId="21333"/>
    <cellStyle name="40% - Accent2 17 3 2" xfId="21334"/>
    <cellStyle name="40% - Accent2 17 3 2 2" xfId="21335"/>
    <cellStyle name="40% - Accent2 17 3 3" xfId="21336"/>
    <cellStyle name="40% - Accent2 17 4" xfId="21337"/>
    <cellStyle name="40% - Accent2 17 4 2" xfId="21338"/>
    <cellStyle name="40% - Accent2 17 4 2 2" xfId="21339"/>
    <cellStyle name="40% - Accent2 17 4 3" xfId="21340"/>
    <cellStyle name="40% - Accent2 17 5" xfId="21341"/>
    <cellStyle name="40% - Accent2 17 5 2" xfId="21342"/>
    <cellStyle name="40% - Accent2 17 5 2 2" xfId="21343"/>
    <cellStyle name="40% - Accent2 17 5 3" xfId="21344"/>
    <cellStyle name="40% - Accent2 17 6" xfId="21345"/>
    <cellStyle name="40% - Accent2 17 6 2" xfId="21346"/>
    <cellStyle name="40% - Accent2 17 6 2 2" xfId="21347"/>
    <cellStyle name="40% - Accent2 17 6 3" xfId="21348"/>
    <cellStyle name="40% - Accent2 17 7" xfId="21349"/>
    <cellStyle name="40% - Accent2 170" xfId="21350"/>
    <cellStyle name="40% - Accent2 170 2" xfId="21351"/>
    <cellStyle name="40% - Accent2 171" xfId="21352"/>
    <cellStyle name="40% - Accent2 171 2" xfId="21353"/>
    <cellStyle name="40% - Accent2 172" xfId="21354"/>
    <cellStyle name="40% - Accent2 172 2" xfId="21355"/>
    <cellStyle name="40% - Accent2 173" xfId="21356"/>
    <cellStyle name="40% - Accent2 173 2" xfId="21357"/>
    <cellStyle name="40% - Accent2 174" xfId="21358"/>
    <cellStyle name="40% - Accent2 174 2" xfId="21359"/>
    <cellStyle name="40% - Accent2 175" xfId="21360"/>
    <cellStyle name="40% - Accent2 176" xfId="21361"/>
    <cellStyle name="40% - Accent2 177" xfId="21362"/>
    <cellStyle name="40% - Accent2 178" xfId="21363"/>
    <cellStyle name="40% - Accent2 179" xfId="21364"/>
    <cellStyle name="40% - Accent2 18" xfId="21365"/>
    <cellStyle name="40% - Accent2 18 2" xfId="21366"/>
    <cellStyle name="40% - Accent2 18 2 2" xfId="21367"/>
    <cellStyle name="40% - Accent2 18 2 3" xfId="21368"/>
    <cellStyle name="40% - Accent2 18 2 4" xfId="21369"/>
    <cellStyle name="40% - Accent2 18 2 5" xfId="21370"/>
    <cellStyle name="40% - Accent2 18 3" xfId="21371"/>
    <cellStyle name="40% - Accent2 18 3 2" xfId="21372"/>
    <cellStyle name="40% - Accent2 18 3 2 2" xfId="21373"/>
    <cellStyle name="40% - Accent2 18 3 3" xfId="21374"/>
    <cellStyle name="40% - Accent2 18 4" xfId="21375"/>
    <cellStyle name="40% - Accent2 18 4 2" xfId="21376"/>
    <cellStyle name="40% - Accent2 18 4 2 2" xfId="21377"/>
    <cellStyle name="40% - Accent2 18 4 3" xfId="21378"/>
    <cellStyle name="40% - Accent2 18 5" xfId="21379"/>
    <cellStyle name="40% - Accent2 18 5 2" xfId="21380"/>
    <cellStyle name="40% - Accent2 18 5 2 2" xfId="21381"/>
    <cellStyle name="40% - Accent2 18 5 3" xfId="21382"/>
    <cellStyle name="40% - Accent2 18 6" xfId="21383"/>
    <cellStyle name="40% - Accent2 18 6 2" xfId="21384"/>
    <cellStyle name="40% - Accent2 18 6 2 2" xfId="21385"/>
    <cellStyle name="40% - Accent2 18 6 3" xfId="21386"/>
    <cellStyle name="40% - Accent2 18 7" xfId="21387"/>
    <cellStyle name="40% - Accent2 180" xfId="21388"/>
    <cellStyle name="40% - Accent2 181" xfId="21389"/>
    <cellStyle name="40% - Accent2 182" xfId="21390"/>
    <cellStyle name="40% - Accent2 183" xfId="21391"/>
    <cellStyle name="40% - Accent2 184" xfId="21392"/>
    <cellStyle name="40% - Accent2 185" xfId="21393"/>
    <cellStyle name="40% - Accent2 186" xfId="21394"/>
    <cellStyle name="40% - Accent2 187" xfId="21395"/>
    <cellStyle name="40% - Accent2 188" xfId="21396"/>
    <cellStyle name="40% - Accent2 189" xfId="21397"/>
    <cellStyle name="40% - Accent2 19" xfId="21398"/>
    <cellStyle name="40% - Accent2 19 2" xfId="21399"/>
    <cellStyle name="40% - Accent2 19 2 2" xfId="21400"/>
    <cellStyle name="40% - Accent2 19 2 3" xfId="21401"/>
    <cellStyle name="40% - Accent2 19 2 4" xfId="21402"/>
    <cellStyle name="40% - Accent2 19 2 5" xfId="21403"/>
    <cellStyle name="40% - Accent2 19 3" xfId="21404"/>
    <cellStyle name="40% - Accent2 19 3 2" xfId="21405"/>
    <cellStyle name="40% - Accent2 19 3 2 2" xfId="21406"/>
    <cellStyle name="40% - Accent2 19 3 3" xfId="21407"/>
    <cellStyle name="40% - Accent2 19 4" xfId="21408"/>
    <cellStyle name="40% - Accent2 19 4 2" xfId="21409"/>
    <cellStyle name="40% - Accent2 19 4 2 2" xfId="21410"/>
    <cellStyle name="40% - Accent2 19 4 3" xfId="21411"/>
    <cellStyle name="40% - Accent2 19 5" xfId="21412"/>
    <cellStyle name="40% - Accent2 19 5 2" xfId="21413"/>
    <cellStyle name="40% - Accent2 19 5 2 2" xfId="21414"/>
    <cellStyle name="40% - Accent2 19 5 3" xfId="21415"/>
    <cellStyle name="40% - Accent2 19 6" xfId="21416"/>
    <cellStyle name="40% - Accent2 19 6 2" xfId="21417"/>
    <cellStyle name="40% - Accent2 19 6 2 2" xfId="21418"/>
    <cellStyle name="40% - Accent2 19 6 3" xfId="21419"/>
    <cellStyle name="40% - Accent2 19 7" xfId="21420"/>
    <cellStyle name="40% - Accent2 190" xfId="21421"/>
    <cellStyle name="40% - Accent2 191" xfId="21422"/>
    <cellStyle name="40% - Accent2 192" xfId="21423"/>
    <cellStyle name="40% - Accent2 193" xfId="21424"/>
    <cellStyle name="40% - Accent2 194" xfId="21425"/>
    <cellStyle name="40% - Accent2 195" xfId="21426"/>
    <cellStyle name="40% - Accent2 196" xfId="21427"/>
    <cellStyle name="40% - Accent2 197" xfId="21428"/>
    <cellStyle name="40% - Accent2 198" xfId="21429"/>
    <cellStyle name="40% - Accent2 199" xfId="21430"/>
    <cellStyle name="40% - Accent2 2" xfId="21431"/>
    <cellStyle name="40% - Accent2 2 10" xfId="21432"/>
    <cellStyle name="40% - Accent2 2 10 2" xfId="21433"/>
    <cellStyle name="40% - Accent2 2 10 2 2" xfId="21434"/>
    <cellStyle name="40% - Accent2 2 10 3" xfId="21435"/>
    <cellStyle name="40% - Accent2 2 11" xfId="21436"/>
    <cellStyle name="40% - Accent2 2 11 2" xfId="21437"/>
    <cellStyle name="40% - Accent2 2 11 2 2" xfId="21438"/>
    <cellStyle name="40% - Accent2 2 11 3" xfId="21439"/>
    <cellStyle name="40% - Accent2 2 12" xfId="21440"/>
    <cellStyle name="40% - Accent2 2 12 2" xfId="21441"/>
    <cellStyle name="40% - Accent2 2 12 2 2" xfId="21442"/>
    <cellStyle name="40% - Accent2 2 12 3" xfId="21443"/>
    <cellStyle name="40% - Accent2 2 13" xfId="21444"/>
    <cellStyle name="40% - Accent2 2 13 2" xfId="21445"/>
    <cellStyle name="40% - Accent2 2 13 2 2" xfId="21446"/>
    <cellStyle name="40% - Accent2 2 13 3" xfId="21447"/>
    <cellStyle name="40% - Accent2 2 14" xfId="21448"/>
    <cellStyle name="40% - Accent2 2 14 2" xfId="21449"/>
    <cellStyle name="40% - Accent2 2 14 2 2" xfId="21450"/>
    <cellStyle name="40% - Accent2 2 14 3" xfId="21451"/>
    <cellStyle name="40% - Accent2 2 15" xfId="21452"/>
    <cellStyle name="40% - Accent2 2 15 2" xfId="21453"/>
    <cellStyle name="40% - Accent2 2 15 2 2" xfId="21454"/>
    <cellStyle name="40% - Accent2 2 15 3" xfId="21455"/>
    <cellStyle name="40% - Accent2 2 16" xfId="21456"/>
    <cellStyle name="40% - Accent2 2 17" xfId="21457"/>
    <cellStyle name="40% - Accent2 2 17 2" xfId="21458"/>
    <cellStyle name="40% - Accent2 2 17 2 2" xfId="21459"/>
    <cellStyle name="40% - Accent2 2 17 3" xfId="21460"/>
    <cellStyle name="40% - Accent2 2 18" xfId="21461"/>
    <cellStyle name="40% - Accent2 2 18 2" xfId="21462"/>
    <cellStyle name="40% - Accent2 2 18 2 2" xfId="21463"/>
    <cellStyle name="40% - Accent2 2 18 3" xfId="21464"/>
    <cellStyle name="40% - Accent2 2 19" xfId="21465"/>
    <cellStyle name="40% - Accent2 2 19 2" xfId="21466"/>
    <cellStyle name="40% - Accent2 2 19 2 2" xfId="21467"/>
    <cellStyle name="40% - Accent2 2 19 3" xfId="21468"/>
    <cellStyle name="40% - Accent2 2 2" xfId="21469"/>
    <cellStyle name="40% - Accent2 2 2 10" xfId="21470"/>
    <cellStyle name="40% - Accent2 2 2 11" xfId="21471"/>
    <cellStyle name="40% - Accent2 2 2 12" xfId="21472"/>
    <cellStyle name="40% - Accent2 2 2 2" xfId="21473"/>
    <cellStyle name="40% - Accent2 2 2 2 2" xfId="21474"/>
    <cellStyle name="40% - Accent2 2 2 2 2 2" xfId="21475"/>
    <cellStyle name="40% - Accent2 2 2 2 2 2 2" xfId="21476"/>
    <cellStyle name="40% - Accent2 2 2 2 2 2 2 2" xfId="21477"/>
    <cellStyle name="40% - Accent2 2 2 2 2 2 2 2 2" xfId="21478"/>
    <cellStyle name="40% - Accent2 2 2 2 2 2 2 2 2 2" xfId="21479"/>
    <cellStyle name="40% - Accent2 2 2 2 2 2 2 2 2 2 2" xfId="21480"/>
    <cellStyle name="40% - Accent2 2 2 2 2 2 2 2 2 2 2 2" xfId="21481"/>
    <cellStyle name="40% - Accent2 2 2 2 2 2 2 2 2 2 3" xfId="21482"/>
    <cellStyle name="40% - Accent2 2 2 2 2 2 2 2 2 3" xfId="21483"/>
    <cellStyle name="40% - Accent2 2 2 2 2 2 2 2 2 3 2" xfId="21484"/>
    <cellStyle name="40% - Accent2 2 2 2 2 2 2 2 2 3 2 2" xfId="21485"/>
    <cellStyle name="40% - Accent2 2 2 2 2 2 2 2 2 3 3" xfId="21486"/>
    <cellStyle name="40% - Accent2 2 2 2 2 2 2 2 2 4" xfId="21487"/>
    <cellStyle name="40% - Accent2 2 2 2 2 2 2 2 3" xfId="21488"/>
    <cellStyle name="40% - Accent2 2 2 2 2 2 2 2 4" xfId="21489"/>
    <cellStyle name="40% - Accent2 2 2 2 2 2 2 2 4 2" xfId="21490"/>
    <cellStyle name="40% - Accent2 2 2 2 2 2 2 2 5" xfId="21491"/>
    <cellStyle name="40% - Accent2 2 2 2 2 2 2 2 6" xfId="21492"/>
    <cellStyle name="40% - Accent2 2 2 2 2 2 2 2 7" xfId="21493"/>
    <cellStyle name="40% - Accent2 2 2 2 2 2 2 3" xfId="21494"/>
    <cellStyle name="40% - Accent2 2 2 2 2 2 2 3 2" xfId="21495"/>
    <cellStyle name="40% - Accent2 2 2 2 2 2 2 3 2 2" xfId="21496"/>
    <cellStyle name="40% - Accent2 2 2 2 2 2 2 3 3" xfId="21497"/>
    <cellStyle name="40% - Accent2 2 2 2 2 2 2 4" xfId="21498"/>
    <cellStyle name="40% - Accent2 2 2 2 2 2 2 5" xfId="21499"/>
    <cellStyle name="40% - Accent2 2 2 2 2 2 2 6" xfId="21500"/>
    <cellStyle name="40% - Accent2 2 2 2 2 2 2 7" xfId="21501"/>
    <cellStyle name="40% - Accent2 2 2 2 2 2 3" xfId="21502"/>
    <cellStyle name="40% - Accent2 2 2 2 2 2 4" xfId="21503"/>
    <cellStyle name="40% - Accent2 2 2 2 2 2 4 2" xfId="21504"/>
    <cellStyle name="40% - Accent2 2 2 2 2 2 5" xfId="21505"/>
    <cellStyle name="40% - Accent2 2 2 2 2 2 6" xfId="21506"/>
    <cellStyle name="40% - Accent2 2 2 2 2 2 7" xfId="21507"/>
    <cellStyle name="40% - Accent2 2 2 2 2 3" xfId="21508"/>
    <cellStyle name="40% - Accent2 2 2 2 2 3 2" xfId="21509"/>
    <cellStyle name="40% - Accent2 2 2 2 2 3 2 2" xfId="21510"/>
    <cellStyle name="40% - Accent2 2 2 2 2 3 3" xfId="21511"/>
    <cellStyle name="40% - Accent2 2 2 2 2 4" xfId="21512"/>
    <cellStyle name="40% - Accent2 2 2 2 2 4 2" xfId="21513"/>
    <cellStyle name="40% - Accent2 2 2 2 2 4 2 2" xfId="21514"/>
    <cellStyle name="40% - Accent2 2 2 2 2 4 3" xfId="21515"/>
    <cellStyle name="40% - Accent2 2 2 2 2 5" xfId="21516"/>
    <cellStyle name="40% - Accent2 2 2 2 2 5 2" xfId="21517"/>
    <cellStyle name="40% - Accent2 2 2 2 2 5 2 2" xfId="21518"/>
    <cellStyle name="40% - Accent2 2 2 2 2 5 3" xfId="21519"/>
    <cellStyle name="40% - Accent2 2 2 2 2 6" xfId="21520"/>
    <cellStyle name="40% - Accent2 2 2 2 2 7" xfId="21521"/>
    <cellStyle name="40% - Accent2 2 2 2 2 8" xfId="21522"/>
    <cellStyle name="40% - Accent2 2 2 2 2 9" xfId="21523"/>
    <cellStyle name="40% - Accent2 2 2 2 3" xfId="21524"/>
    <cellStyle name="40% - Accent2 2 2 2 4" xfId="21525"/>
    <cellStyle name="40% - Accent2 2 2 2 5" xfId="21526"/>
    <cellStyle name="40% - Accent2 2 2 2 6" xfId="21527"/>
    <cellStyle name="40% - Accent2 2 2 2 6 2" xfId="21528"/>
    <cellStyle name="40% - Accent2 2 2 2 7" xfId="21529"/>
    <cellStyle name="40% - Accent2 2 2 2 8" xfId="21530"/>
    <cellStyle name="40% - Accent2 2 2 2 9" xfId="21531"/>
    <cellStyle name="40% - Accent2 2 2 3" xfId="21532"/>
    <cellStyle name="40% - Accent2 2 2 3 2" xfId="21533"/>
    <cellStyle name="40% - Accent2 2 2 3 2 2" xfId="21534"/>
    <cellStyle name="40% - Accent2 2 2 3 3" xfId="21535"/>
    <cellStyle name="40% - Accent2 2 2 3 4" xfId="21536"/>
    <cellStyle name="40% - Accent2 2 2 4" xfId="21537"/>
    <cellStyle name="40% - Accent2 2 2 4 2" xfId="21538"/>
    <cellStyle name="40% - Accent2 2 2 4 2 2" xfId="21539"/>
    <cellStyle name="40% - Accent2 2 2 4 3" xfId="21540"/>
    <cellStyle name="40% - Accent2 2 2 5" xfId="21541"/>
    <cellStyle name="40% - Accent2 2 2 5 2" xfId="21542"/>
    <cellStyle name="40% - Accent2 2 2 5 2 2" xfId="21543"/>
    <cellStyle name="40% - Accent2 2 2 5 3" xfId="21544"/>
    <cellStyle name="40% - Accent2 2 2 6" xfId="21545"/>
    <cellStyle name="40% - Accent2 2 2 6 2" xfId="21546"/>
    <cellStyle name="40% - Accent2 2 2 6 2 2" xfId="21547"/>
    <cellStyle name="40% - Accent2 2 2 6 3" xfId="21548"/>
    <cellStyle name="40% - Accent2 2 2 7" xfId="21549"/>
    <cellStyle name="40% - Accent2 2 2 8" xfId="21550"/>
    <cellStyle name="40% - Accent2 2 2 9" xfId="21551"/>
    <cellStyle name="40% - Accent2 2 20" xfId="21552"/>
    <cellStyle name="40% - Accent2 2 21" xfId="21553"/>
    <cellStyle name="40% - Accent2 2 22" xfId="21554"/>
    <cellStyle name="40% - Accent2 2 23" xfId="21555"/>
    <cellStyle name="40% - Accent2 2 24" xfId="21556"/>
    <cellStyle name="40% - Accent2 2 25" xfId="21557"/>
    <cellStyle name="40% - Accent2 2 26" xfId="21558"/>
    <cellStyle name="40% - Accent2 2 27" xfId="21559"/>
    <cellStyle name="40% - Accent2 2 28" xfId="21560"/>
    <cellStyle name="40% - Accent2 2 29" xfId="21561"/>
    <cellStyle name="40% - Accent2 2 3" xfId="21562"/>
    <cellStyle name="40% - Accent2 2 3 2" xfId="21563"/>
    <cellStyle name="40% - Accent2 2 3 3" xfId="21564"/>
    <cellStyle name="40% - Accent2 2 3 3 2" xfId="21565"/>
    <cellStyle name="40% - Accent2 2 3 4" xfId="21566"/>
    <cellStyle name="40% - Accent2 2 30" xfId="21567"/>
    <cellStyle name="40% - Accent2 2 31" xfId="21568"/>
    <cellStyle name="40% - Accent2 2 32" xfId="21569"/>
    <cellStyle name="40% - Accent2 2 4" xfId="21570"/>
    <cellStyle name="40% - Accent2 2 4 2" xfId="21571"/>
    <cellStyle name="40% - Accent2 2 4 3" xfId="21572"/>
    <cellStyle name="40% - Accent2 2 4 3 2" xfId="21573"/>
    <cellStyle name="40% - Accent2 2 4 4" xfId="21574"/>
    <cellStyle name="40% - Accent2 2 5" xfId="21575"/>
    <cellStyle name="40% - Accent2 2 5 2" xfId="21576"/>
    <cellStyle name="40% - Accent2 2 5 3" xfId="21577"/>
    <cellStyle name="40% - Accent2 2 5 3 2" xfId="21578"/>
    <cellStyle name="40% - Accent2 2 5 4" xfId="21579"/>
    <cellStyle name="40% - Accent2 2 6" xfId="21580"/>
    <cellStyle name="40% - Accent2 2 6 2" xfId="21581"/>
    <cellStyle name="40% - Accent2 2 6 2 2" xfId="21582"/>
    <cellStyle name="40% - Accent2 2 6 3" xfId="21583"/>
    <cellStyle name="40% - Accent2 2 7" xfId="21584"/>
    <cellStyle name="40% - Accent2 2 7 2" xfId="21585"/>
    <cellStyle name="40% - Accent2 2 7 2 2" xfId="21586"/>
    <cellStyle name="40% - Accent2 2 7 3" xfId="21587"/>
    <cellStyle name="40% - Accent2 2 8" xfId="21588"/>
    <cellStyle name="40% - Accent2 2 8 2" xfId="21589"/>
    <cellStyle name="40% - Accent2 2 8 2 2" xfId="21590"/>
    <cellStyle name="40% - Accent2 2 8 3" xfId="21591"/>
    <cellStyle name="40% - Accent2 2 9" xfId="21592"/>
    <cellStyle name="40% - Accent2 2 9 2" xfId="21593"/>
    <cellStyle name="40% - Accent2 2 9 2 2" xfId="21594"/>
    <cellStyle name="40% - Accent2 2 9 3" xfId="21595"/>
    <cellStyle name="40% - Accent2 20" xfId="21596"/>
    <cellStyle name="40% - Accent2 20 2" xfId="21597"/>
    <cellStyle name="40% - Accent2 20 2 2" xfId="21598"/>
    <cellStyle name="40% - Accent2 20 2 3" xfId="21599"/>
    <cellStyle name="40% - Accent2 20 2 4" xfId="21600"/>
    <cellStyle name="40% - Accent2 20 2 5" xfId="21601"/>
    <cellStyle name="40% - Accent2 20 3" xfId="21602"/>
    <cellStyle name="40% - Accent2 20 3 2" xfId="21603"/>
    <cellStyle name="40% - Accent2 20 3 2 2" xfId="21604"/>
    <cellStyle name="40% - Accent2 20 3 3" xfId="21605"/>
    <cellStyle name="40% - Accent2 20 4" xfId="21606"/>
    <cellStyle name="40% - Accent2 20 4 2" xfId="21607"/>
    <cellStyle name="40% - Accent2 20 4 2 2" xfId="21608"/>
    <cellStyle name="40% - Accent2 20 4 3" xfId="21609"/>
    <cellStyle name="40% - Accent2 20 5" xfId="21610"/>
    <cellStyle name="40% - Accent2 20 5 2" xfId="21611"/>
    <cellStyle name="40% - Accent2 20 5 2 2" xfId="21612"/>
    <cellStyle name="40% - Accent2 20 5 3" xfId="21613"/>
    <cellStyle name="40% - Accent2 20 6" xfId="21614"/>
    <cellStyle name="40% - Accent2 20 6 2" xfId="21615"/>
    <cellStyle name="40% - Accent2 20 6 2 2" xfId="21616"/>
    <cellStyle name="40% - Accent2 20 6 3" xfId="21617"/>
    <cellStyle name="40% - Accent2 20 7" xfId="21618"/>
    <cellStyle name="40% - Accent2 200" xfId="21619"/>
    <cellStyle name="40% - Accent2 201" xfId="21620"/>
    <cellStyle name="40% - Accent2 202" xfId="21621"/>
    <cellStyle name="40% - Accent2 203" xfId="21622"/>
    <cellStyle name="40% - Accent2 204" xfId="21623"/>
    <cellStyle name="40% - Accent2 205" xfId="21624"/>
    <cellStyle name="40% - Accent2 206" xfId="21625"/>
    <cellStyle name="40% - Accent2 207" xfId="21626"/>
    <cellStyle name="40% - Accent2 208" xfId="21627"/>
    <cellStyle name="40% - Accent2 209" xfId="21628"/>
    <cellStyle name="40% - Accent2 21" xfId="21629"/>
    <cellStyle name="40% - Accent2 21 2" xfId="21630"/>
    <cellStyle name="40% - Accent2 21 2 2" xfId="21631"/>
    <cellStyle name="40% - Accent2 21 2 3" xfId="21632"/>
    <cellStyle name="40% - Accent2 21 2 4" xfId="21633"/>
    <cellStyle name="40% - Accent2 21 2 5" xfId="21634"/>
    <cellStyle name="40% - Accent2 21 3" xfId="21635"/>
    <cellStyle name="40% - Accent2 21 3 2" xfId="21636"/>
    <cellStyle name="40% - Accent2 21 3 2 2" xfId="21637"/>
    <cellStyle name="40% - Accent2 21 3 3" xfId="21638"/>
    <cellStyle name="40% - Accent2 21 4" xfId="21639"/>
    <cellStyle name="40% - Accent2 21 4 2" xfId="21640"/>
    <cellStyle name="40% - Accent2 21 4 2 2" xfId="21641"/>
    <cellStyle name="40% - Accent2 21 4 3" xfId="21642"/>
    <cellStyle name="40% - Accent2 21 5" xfId="21643"/>
    <cellStyle name="40% - Accent2 21 5 2" xfId="21644"/>
    <cellStyle name="40% - Accent2 21 5 2 2" xfId="21645"/>
    <cellStyle name="40% - Accent2 21 5 3" xfId="21646"/>
    <cellStyle name="40% - Accent2 21 6" xfId="21647"/>
    <cellStyle name="40% - Accent2 21 6 2" xfId="21648"/>
    <cellStyle name="40% - Accent2 21 6 2 2" xfId="21649"/>
    <cellStyle name="40% - Accent2 21 6 3" xfId="21650"/>
    <cellStyle name="40% - Accent2 21 7" xfId="21651"/>
    <cellStyle name="40% - Accent2 210" xfId="21652"/>
    <cellStyle name="40% - Accent2 211" xfId="21653"/>
    <cellStyle name="40% - Accent2 212" xfId="21654"/>
    <cellStyle name="40% - Accent2 213" xfId="21655"/>
    <cellStyle name="40% - Accent2 214" xfId="21656"/>
    <cellStyle name="40% - Accent2 215" xfId="21657"/>
    <cellStyle name="40% - Accent2 216" xfId="21658"/>
    <cellStyle name="40% - Accent2 217" xfId="21659"/>
    <cellStyle name="40% - Accent2 218" xfId="21660"/>
    <cellStyle name="40% - Accent2 219" xfId="21661"/>
    <cellStyle name="40% - Accent2 22" xfId="21662"/>
    <cellStyle name="40% - Accent2 22 2" xfId="21663"/>
    <cellStyle name="40% - Accent2 22 2 2" xfId="21664"/>
    <cellStyle name="40% - Accent2 22 2 3" xfId="21665"/>
    <cellStyle name="40% - Accent2 22 2 4" xfId="21666"/>
    <cellStyle name="40% - Accent2 22 2 5" xfId="21667"/>
    <cellStyle name="40% - Accent2 22 3" xfId="21668"/>
    <cellStyle name="40% - Accent2 22 3 2" xfId="21669"/>
    <cellStyle name="40% - Accent2 22 3 2 2" xfId="21670"/>
    <cellStyle name="40% - Accent2 22 3 3" xfId="21671"/>
    <cellStyle name="40% - Accent2 22 4" xfId="21672"/>
    <cellStyle name="40% - Accent2 22 4 2" xfId="21673"/>
    <cellStyle name="40% - Accent2 22 4 2 2" xfId="21674"/>
    <cellStyle name="40% - Accent2 22 4 3" xfId="21675"/>
    <cellStyle name="40% - Accent2 22 5" xfId="21676"/>
    <cellStyle name="40% - Accent2 22 5 2" xfId="21677"/>
    <cellStyle name="40% - Accent2 22 5 2 2" xfId="21678"/>
    <cellStyle name="40% - Accent2 22 5 3" xfId="21679"/>
    <cellStyle name="40% - Accent2 22 6" xfId="21680"/>
    <cellStyle name="40% - Accent2 22 6 2" xfId="21681"/>
    <cellStyle name="40% - Accent2 22 6 2 2" xfId="21682"/>
    <cellStyle name="40% - Accent2 22 6 3" xfId="21683"/>
    <cellStyle name="40% - Accent2 22 7" xfId="21684"/>
    <cellStyle name="40% - Accent2 220" xfId="21685"/>
    <cellStyle name="40% - Accent2 221" xfId="21686"/>
    <cellStyle name="40% - Accent2 222" xfId="21687"/>
    <cellStyle name="40% - Accent2 223" xfId="21688"/>
    <cellStyle name="40% - Accent2 224" xfId="21689"/>
    <cellStyle name="40% - Accent2 225" xfId="21690"/>
    <cellStyle name="40% - Accent2 226" xfId="21691"/>
    <cellStyle name="40% - Accent2 227" xfId="21692"/>
    <cellStyle name="40% - Accent2 228" xfId="21693"/>
    <cellStyle name="40% - Accent2 229" xfId="21694"/>
    <cellStyle name="40% - Accent2 23" xfId="21695"/>
    <cellStyle name="40% - Accent2 23 2" xfId="21696"/>
    <cellStyle name="40% - Accent2 23 2 2" xfId="21697"/>
    <cellStyle name="40% - Accent2 23 2 3" xfId="21698"/>
    <cellStyle name="40% - Accent2 23 2 4" xfId="21699"/>
    <cellStyle name="40% - Accent2 23 2 5" xfId="21700"/>
    <cellStyle name="40% - Accent2 23 3" xfId="21701"/>
    <cellStyle name="40% - Accent2 23 3 2" xfId="21702"/>
    <cellStyle name="40% - Accent2 23 3 2 2" xfId="21703"/>
    <cellStyle name="40% - Accent2 23 3 3" xfId="21704"/>
    <cellStyle name="40% - Accent2 23 4" xfId="21705"/>
    <cellStyle name="40% - Accent2 23 4 2" xfId="21706"/>
    <cellStyle name="40% - Accent2 23 4 2 2" xfId="21707"/>
    <cellStyle name="40% - Accent2 23 4 3" xfId="21708"/>
    <cellStyle name="40% - Accent2 23 5" xfId="21709"/>
    <cellStyle name="40% - Accent2 23 5 2" xfId="21710"/>
    <cellStyle name="40% - Accent2 23 5 2 2" xfId="21711"/>
    <cellStyle name="40% - Accent2 23 5 3" xfId="21712"/>
    <cellStyle name="40% - Accent2 23 6" xfId="21713"/>
    <cellStyle name="40% - Accent2 23 6 2" xfId="21714"/>
    <cellStyle name="40% - Accent2 23 6 2 2" xfId="21715"/>
    <cellStyle name="40% - Accent2 23 6 3" xfId="21716"/>
    <cellStyle name="40% - Accent2 23 7" xfId="21717"/>
    <cellStyle name="40% - Accent2 230" xfId="21718"/>
    <cellStyle name="40% - Accent2 231" xfId="21719"/>
    <cellStyle name="40% - Accent2 232" xfId="21720"/>
    <cellStyle name="40% - Accent2 233" xfId="21721"/>
    <cellStyle name="40% - Accent2 234" xfId="21722"/>
    <cellStyle name="40% - Accent2 235" xfId="21723"/>
    <cellStyle name="40% - Accent2 236" xfId="21724"/>
    <cellStyle name="40% - Accent2 237" xfId="21725"/>
    <cellStyle name="40% - Accent2 24" xfId="21726"/>
    <cellStyle name="40% - Accent2 24 2" xfId="21727"/>
    <cellStyle name="40% - Accent2 24 2 2" xfId="21728"/>
    <cellStyle name="40% - Accent2 24 2 3" xfId="21729"/>
    <cellStyle name="40% - Accent2 24 2 4" xfId="21730"/>
    <cellStyle name="40% - Accent2 24 2 5" xfId="21731"/>
    <cellStyle name="40% - Accent2 24 3" xfId="21732"/>
    <cellStyle name="40% - Accent2 24 3 2" xfId="21733"/>
    <cellStyle name="40% - Accent2 24 3 2 2" xfId="21734"/>
    <cellStyle name="40% - Accent2 24 3 3" xfId="21735"/>
    <cellStyle name="40% - Accent2 24 4" xfId="21736"/>
    <cellStyle name="40% - Accent2 24 4 2" xfId="21737"/>
    <cellStyle name="40% - Accent2 24 4 2 2" xfId="21738"/>
    <cellStyle name="40% - Accent2 24 4 3" xfId="21739"/>
    <cellStyle name="40% - Accent2 24 5" xfId="21740"/>
    <cellStyle name="40% - Accent2 24 5 2" xfId="21741"/>
    <cellStyle name="40% - Accent2 24 5 2 2" xfId="21742"/>
    <cellStyle name="40% - Accent2 24 5 3" xfId="21743"/>
    <cellStyle name="40% - Accent2 24 6" xfId="21744"/>
    <cellStyle name="40% - Accent2 24 6 2" xfId="21745"/>
    <cellStyle name="40% - Accent2 24 6 2 2" xfId="21746"/>
    <cellStyle name="40% - Accent2 24 6 3" xfId="21747"/>
    <cellStyle name="40% - Accent2 24 7" xfId="21748"/>
    <cellStyle name="40% - Accent2 25" xfId="21749"/>
    <cellStyle name="40% - Accent2 25 2" xfId="21750"/>
    <cellStyle name="40% - Accent2 25 2 2" xfId="21751"/>
    <cellStyle name="40% - Accent2 25 2 3" xfId="21752"/>
    <cellStyle name="40% - Accent2 25 2 4" xfId="21753"/>
    <cellStyle name="40% - Accent2 25 2 5" xfId="21754"/>
    <cellStyle name="40% - Accent2 25 3" xfId="21755"/>
    <cellStyle name="40% - Accent2 25 3 2" xfId="21756"/>
    <cellStyle name="40% - Accent2 25 3 2 2" xfId="21757"/>
    <cellStyle name="40% - Accent2 25 3 3" xfId="21758"/>
    <cellStyle name="40% - Accent2 25 4" xfId="21759"/>
    <cellStyle name="40% - Accent2 25 4 2" xfId="21760"/>
    <cellStyle name="40% - Accent2 25 4 2 2" xfId="21761"/>
    <cellStyle name="40% - Accent2 25 4 3" xfId="21762"/>
    <cellStyle name="40% - Accent2 25 5" xfId="21763"/>
    <cellStyle name="40% - Accent2 25 5 2" xfId="21764"/>
    <cellStyle name="40% - Accent2 25 5 2 2" xfId="21765"/>
    <cellStyle name="40% - Accent2 25 5 3" xfId="21766"/>
    <cellStyle name="40% - Accent2 25 6" xfId="21767"/>
    <cellStyle name="40% - Accent2 25 6 2" xfId="21768"/>
    <cellStyle name="40% - Accent2 25 6 2 2" xfId="21769"/>
    <cellStyle name="40% - Accent2 25 6 3" xfId="21770"/>
    <cellStyle name="40% - Accent2 25 7" xfId="21771"/>
    <cellStyle name="40% - Accent2 26" xfId="21772"/>
    <cellStyle name="40% - Accent2 26 2" xfId="21773"/>
    <cellStyle name="40% - Accent2 26 2 2" xfId="21774"/>
    <cellStyle name="40% - Accent2 26 2 3" xfId="21775"/>
    <cellStyle name="40% - Accent2 26 2 4" xfId="21776"/>
    <cellStyle name="40% - Accent2 26 2 5" xfId="21777"/>
    <cellStyle name="40% - Accent2 26 3" xfId="21778"/>
    <cellStyle name="40% - Accent2 26 3 2" xfId="21779"/>
    <cellStyle name="40% - Accent2 26 3 2 2" xfId="21780"/>
    <cellStyle name="40% - Accent2 26 3 3" xfId="21781"/>
    <cellStyle name="40% - Accent2 26 4" xfId="21782"/>
    <cellStyle name="40% - Accent2 26 4 2" xfId="21783"/>
    <cellStyle name="40% - Accent2 26 4 2 2" xfId="21784"/>
    <cellStyle name="40% - Accent2 26 4 3" xfId="21785"/>
    <cellStyle name="40% - Accent2 26 5" xfId="21786"/>
    <cellStyle name="40% - Accent2 26 5 2" xfId="21787"/>
    <cellStyle name="40% - Accent2 26 5 2 2" xfId="21788"/>
    <cellStyle name="40% - Accent2 26 5 3" xfId="21789"/>
    <cellStyle name="40% - Accent2 26 6" xfId="21790"/>
    <cellStyle name="40% - Accent2 26 6 2" xfId="21791"/>
    <cellStyle name="40% - Accent2 26 6 2 2" xfId="21792"/>
    <cellStyle name="40% - Accent2 26 6 3" xfId="21793"/>
    <cellStyle name="40% - Accent2 26 7" xfId="21794"/>
    <cellStyle name="40% - Accent2 27" xfId="21795"/>
    <cellStyle name="40% - Accent2 27 2" xfId="21796"/>
    <cellStyle name="40% - Accent2 27 2 2" xfId="21797"/>
    <cellStyle name="40% - Accent2 27 2 3" xfId="21798"/>
    <cellStyle name="40% - Accent2 27 2 4" xfId="21799"/>
    <cellStyle name="40% - Accent2 27 2 5" xfId="21800"/>
    <cellStyle name="40% - Accent2 27 3" xfId="21801"/>
    <cellStyle name="40% - Accent2 27 3 2" xfId="21802"/>
    <cellStyle name="40% - Accent2 27 3 2 2" xfId="21803"/>
    <cellStyle name="40% - Accent2 27 3 3" xfId="21804"/>
    <cellStyle name="40% - Accent2 27 4" xfId="21805"/>
    <cellStyle name="40% - Accent2 27 4 2" xfId="21806"/>
    <cellStyle name="40% - Accent2 27 4 2 2" xfId="21807"/>
    <cellStyle name="40% - Accent2 27 4 3" xfId="21808"/>
    <cellStyle name="40% - Accent2 27 5" xfId="21809"/>
    <cellStyle name="40% - Accent2 27 5 2" xfId="21810"/>
    <cellStyle name="40% - Accent2 27 5 2 2" xfId="21811"/>
    <cellStyle name="40% - Accent2 27 5 3" xfId="21812"/>
    <cellStyle name="40% - Accent2 27 6" xfId="21813"/>
    <cellStyle name="40% - Accent2 27 6 2" xfId="21814"/>
    <cellStyle name="40% - Accent2 27 6 2 2" xfId="21815"/>
    <cellStyle name="40% - Accent2 27 6 3" xfId="21816"/>
    <cellStyle name="40% - Accent2 27 7" xfId="21817"/>
    <cellStyle name="40% - Accent2 28" xfId="21818"/>
    <cellStyle name="40% - Accent2 28 2" xfId="21819"/>
    <cellStyle name="40% - Accent2 28 2 2" xfId="21820"/>
    <cellStyle name="40% - Accent2 28 2 3" xfId="21821"/>
    <cellStyle name="40% - Accent2 28 2 4" xfId="21822"/>
    <cellStyle name="40% - Accent2 28 2 5" xfId="21823"/>
    <cellStyle name="40% - Accent2 28 3" xfId="21824"/>
    <cellStyle name="40% - Accent2 28 3 2" xfId="21825"/>
    <cellStyle name="40% - Accent2 28 3 2 2" xfId="21826"/>
    <cellStyle name="40% - Accent2 28 3 3" xfId="21827"/>
    <cellStyle name="40% - Accent2 28 4" xfId="21828"/>
    <cellStyle name="40% - Accent2 28 4 2" xfId="21829"/>
    <cellStyle name="40% - Accent2 28 4 2 2" xfId="21830"/>
    <cellStyle name="40% - Accent2 28 4 3" xfId="21831"/>
    <cellStyle name="40% - Accent2 28 5" xfId="21832"/>
    <cellStyle name="40% - Accent2 28 5 2" xfId="21833"/>
    <cellStyle name="40% - Accent2 28 5 2 2" xfId="21834"/>
    <cellStyle name="40% - Accent2 28 5 3" xfId="21835"/>
    <cellStyle name="40% - Accent2 28 6" xfId="21836"/>
    <cellStyle name="40% - Accent2 28 6 2" xfId="21837"/>
    <cellStyle name="40% - Accent2 28 6 2 2" xfId="21838"/>
    <cellStyle name="40% - Accent2 28 6 3" xfId="21839"/>
    <cellStyle name="40% - Accent2 28 7" xfId="21840"/>
    <cellStyle name="40% - Accent2 29" xfId="21841"/>
    <cellStyle name="40% - Accent2 29 2" xfId="21842"/>
    <cellStyle name="40% - Accent2 29 2 2" xfId="21843"/>
    <cellStyle name="40% - Accent2 29 2 3" xfId="21844"/>
    <cellStyle name="40% - Accent2 29 2 4" xfId="21845"/>
    <cellStyle name="40% - Accent2 29 2 5" xfId="21846"/>
    <cellStyle name="40% - Accent2 29 3" xfId="21847"/>
    <cellStyle name="40% - Accent2 29 3 2" xfId="21848"/>
    <cellStyle name="40% - Accent2 29 3 2 2" xfId="21849"/>
    <cellStyle name="40% - Accent2 29 3 3" xfId="21850"/>
    <cellStyle name="40% - Accent2 29 4" xfId="21851"/>
    <cellStyle name="40% - Accent2 29 4 2" xfId="21852"/>
    <cellStyle name="40% - Accent2 29 4 2 2" xfId="21853"/>
    <cellStyle name="40% - Accent2 29 4 3" xfId="21854"/>
    <cellStyle name="40% - Accent2 29 5" xfId="21855"/>
    <cellStyle name="40% - Accent2 29 5 2" xfId="21856"/>
    <cellStyle name="40% - Accent2 29 5 2 2" xfId="21857"/>
    <cellStyle name="40% - Accent2 29 5 3" xfId="21858"/>
    <cellStyle name="40% - Accent2 29 6" xfId="21859"/>
    <cellStyle name="40% - Accent2 29 6 2" xfId="21860"/>
    <cellStyle name="40% - Accent2 29 6 2 2" xfId="21861"/>
    <cellStyle name="40% - Accent2 29 6 3" xfId="21862"/>
    <cellStyle name="40% - Accent2 29 7" xfId="21863"/>
    <cellStyle name="40% - Accent2 3" xfId="21864"/>
    <cellStyle name="40% - Accent2 3 10" xfId="21865"/>
    <cellStyle name="40% - Accent2 3 10 2" xfId="21866"/>
    <cellStyle name="40% - Accent2 3 10 2 2" xfId="21867"/>
    <cellStyle name="40% - Accent2 3 10 3" xfId="21868"/>
    <cellStyle name="40% - Accent2 3 11" xfId="21869"/>
    <cellStyle name="40% - Accent2 3 11 2" xfId="21870"/>
    <cellStyle name="40% - Accent2 3 11 2 2" xfId="21871"/>
    <cellStyle name="40% - Accent2 3 11 3" xfId="21872"/>
    <cellStyle name="40% - Accent2 3 12" xfId="21873"/>
    <cellStyle name="40% - Accent2 3 12 2" xfId="21874"/>
    <cellStyle name="40% - Accent2 3 12 2 2" xfId="21875"/>
    <cellStyle name="40% - Accent2 3 12 3" xfId="21876"/>
    <cellStyle name="40% - Accent2 3 13" xfId="21877"/>
    <cellStyle name="40% - Accent2 3 13 2" xfId="21878"/>
    <cellStyle name="40% - Accent2 3 13 2 2" xfId="21879"/>
    <cellStyle name="40% - Accent2 3 13 3" xfId="21880"/>
    <cellStyle name="40% - Accent2 3 14" xfId="21881"/>
    <cellStyle name="40% - Accent2 3 14 2" xfId="21882"/>
    <cellStyle name="40% - Accent2 3 14 2 2" xfId="21883"/>
    <cellStyle name="40% - Accent2 3 14 3" xfId="21884"/>
    <cellStyle name="40% - Accent2 3 15" xfId="21885"/>
    <cellStyle name="40% - Accent2 3 15 2" xfId="21886"/>
    <cellStyle name="40% - Accent2 3 15 2 2" xfId="21887"/>
    <cellStyle name="40% - Accent2 3 15 3" xfId="21888"/>
    <cellStyle name="40% - Accent2 3 16" xfId="21889"/>
    <cellStyle name="40% - Accent2 3 16 2" xfId="21890"/>
    <cellStyle name="40% - Accent2 3 16 2 2" xfId="21891"/>
    <cellStyle name="40% - Accent2 3 16 3" xfId="21892"/>
    <cellStyle name="40% - Accent2 3 17" xfId="21893"/>
    <cellStyle name="40% - Accent2 3 17 2" xfId="21894"/>
    <cellStyle name="40% - Accent2 3 17 2 2" xfId="21895"/>
    <cellStyle name="40% - Accent2 3 17 3" xfId="21896"/>
    <cellStyle name="40% - Accent2 3 18" xfId="21897"/>
    <cellStyle name="40% - Accent2 3 18 2" xfId="21898"/>
    <cellStyle name="40% - Accent2 3 18 2 2" xfId="21899"/>
    <cellStyle name="40% - Accent2 3 18 3" xfId="21900"/>
    <cellStyle name="40% - Accent2 3 19" xfId="21901"/>
    <cellStyle name="40% - Accent2 3 2" xfId="21902"/>
    <cellStyle name="40% - Accent2 3 2 2" xfId="21903"/>
    <cellStyle name="40% - Accent2 3 2 2 2" xfId="21904"/>
    <cellStyle name="40% - Accent2 3 2 2 3" xfId="21905"/>
    <cellStyle name="40% - Accent2 3 2 2 4" xfId="21906"/>
    <cellStyle name="40% - Accent2 3 2 3" xfId="21907"/>
    <cellStyle name="40% - Accent2 3 2 4" xfId="21908"/>
    <cellStyle name="40% - Accent2 3 2 5" xfId="21909"/>
    <cellStyle name="40% - Accent2 3 20" xfId="21910"/>
    <cellStyle name="40% - Accent2 3 21" xfId="21911"/>
    <cellStyle name="40% - Accent2 3 22" xfId="21912"/>
    <cellStyle name="40% - Accent2 3 23" xfId="21913"/>
    <cellStyle name="40% - Accent2 3 24" xfId="21914"/>
    <cellStyle name="40% - Accent2 3 25" xfId="21915"/>
    <cellStyle name="40% - Accent2 3 26" xfId="21916"/>
    <cellStyle name="40% - Accent2 3 27" xfId="21917"/>
    <cellStyle name="40% - Accent2 3 28" xfId="21918"/>
    <cellStyle name="40% - Accent2 3 29" xfId="21919"/>
    <cellStyle name="40% - Accent2 3 3" xfId="21920"/>
    <cellStyle name="40% - Accent2 3 3 2" xfId="21921"/>
    <cellStyle name="40% - Accent2 3 3 2 2" xfId="21922"/>
    <cellStyle name="40% - Accent2 3 3 2 3" xfId="21923"/>
    <cellStyle name="40% - Accent2 3 3 2 4" xfId="21924"/>
    <cellStyle name="40% - Accent2 3 3 3" xfId="21925"/>
    <cellStyle name="40% - Accent2 3 3 4" xfId="21926"/>
    <cellStyle name="40% - Accent2 3 4" xfId="21927"/>
    <cellStyle name="40% - Accent2 3 4 2" xfId="21928"/>
    <cellStyle name="40% - Accent2 3 4 2 2" xfId="21929"/>
    <cellStyle name="40% - Accent2 3 4 2 3" xfId="21930"/>
    <cellStyle name="40% - Accent2 3 4 2 4" xfId="21931"/>
    <cellStyle name="40% - Accent2 3 4 3" xfId="21932"/>
    <cellStyle name="40% - Accent2 3 5" xfId="21933"/>
    <cellStyle name="40% - Accent2 3 5 2" xfId="21934"/>
    <cellStyle name="40% - Accent2 3 5 2 2" xfId="21935"/>
    <cellStyle name="40% - Accent2 3 5 3" xfId="21936"/>
    <cellStyle name="40% - Accent2 3 6" xfId="21937"/>
    <cellStyle name="40% - Accent2 3 6 2" xfId="21938"/>
    <cellStyle name="40% - Accent2 3 6 2 2" xfId="21939"/>
    <cellStyle name="40% - Accent2 3 6 3" xfId="21940"/>
    <cellStyle name="40% - Accent2 3 7" xfId="21941"/>
    <cellStyle name="40% - Accent2 3 7 2" xfId="21942"/>
    <cellStyle name="40% - Accent2 3 7 2 2" xfId="21943"/>
    <cellStyle name="40% - Accent2 3 7 3" xfId="21944"/>
    <cellStyle name="40% - Accent2 3 8" xfId="21945"/>
    <cellStyle name="40% - Accent2 3 8 2" xfId="21946"/>
    <cellStyle name="40% - Accent2 3 8 2 2" xfId="21947"/>
    <cellStyle name="40% - Accent2 3 8 3" xfId="21948"/>
    <cellStyle name="40% - Accent2 3 9" xfId="21949"/>
    <cellStyle name="40% - Accent2 3 9 2" xfId="21950"/>
    <cellStyle name="40% - Accent2 3 9 2 2" xfId="21951"/>
    <cellStyle name="40% - Accent2 3 9 3" xfId="21952"/>
    <cellStyle name="40% - Accent2 30" xfId="21953"/>
    <cellStyle name="40% - Accent2 30 2" xfId="21954"/>
    <cellStyle name="40% - Accent2 30 2 2" xfId="21955"/>
    <cellStyle name="40% - Accent2 30 2 2 2" xfId="21956"/>
    <cellStyle name="40% - Accent2 30 2 3" xfId="21957"/>
    <cellStyle name="40% - Accent2 30 2 4" xfId="21958"/>
    <cellStyle name="40% - Accent2 30 2 5" xfId="21959"/>
    <cellStyle name="40% - Accent2 30 3" xfId="21960"/>
    <cellStyle name="40% - Accent2 30 3 2" xfId="21961"/>
    <cellStyle name="40% - Accent2 30 3 2 2" xfId="21962"/>
    <cellStyle name="40% - Accent2 30 3 3" xfId="21963"/>
    <cellStyle name="40% - Accent2 30 4" xfId="21964"/>
    <cellStyle name="40% - Accent2 30 4 2" xfId="21965"/>
    <cellStyle name="40% - Accent2 30 4 2 2" xfId="21966"/>
    <cellStyle name="40% - Accent2 30 4 3" xfId="21967"/>
    <cellStyle name="40% - Accent2 30 5" xfId="21968"/>
    <cellStyle name="40% - Accent2 30 5 2" xfId="21969"/>
    <cellStyle name="40% - Accent2 30 5 2 2" xfId="21970"/>
    <cellStyle name="40% - Accent2 30 5 3" xfId="21971"/>
    <cellStyle name="40% - Accent2 30 6" xfId="21972"/>
    <cellStyle name="40% - Accent2 30 7" xfId="21973"/>
    <cellStyle name="40% - Accent2 31" xfId="21974"/>
    <cellStyle name="40% - Accent2 31 2" xfId="21975"/>
    <cellStyle name="40% - Accent2 31 2 2" xfId="21976"/>
    <cellStyle name="40% - Accent2 31 2 3" xfId="21977"/>
    <cellStyle name="40% - Accent2 31 2 4" xfId="21978"/>
    <cellStyle name="40% - Accent2 31 2 5" xfId="21979"/>
    <cellStyle name="40% - Accent2 31 3" xfId="21980"/>
    <cellStyle name="40% - Accent2 31 4" xfId="21981"/>
    <cellStyle name="40% - Accent2 31 5" xfId="21982"/>
    <cellStyle name="40% - Accent2 31 6" xfId="21983"/>
    <cellStyle name="40% - Accent2 31 7" xfId="21984"/>
    <cellStyle name="40% - Accent2 32" xfId="21985"/>
    <cellStyle name="40% - Accent2 32 2" xfId="21986"/>
    <cellStyle name="40% - Accent2 32 2 2" xfId="21987"/>
    <cellStyle name="40% - Accent2 32 2 3" xfId="21988"/>
    <cellStyle name="40% - Accent2 32 2 4" xfId="21989"/>
    <cellStyle name="40% - Accent2 32 2 5" xfId="21990"/>
    <cellStyle name="40% - Accent2 32 3" xfId="21991"/>
    <cellStyle name="40% - Accent2 32 4" xfId="21992"/>
    <cellStyle name="40% - Accent2 32 5" xfId="21993"/>
    <cellStyle name="40% - Accent2 32 6" xfId="21994"/>
    <cellStyle name="40% - Accent2 32 7" xfId="21995"/>
    <cellStyle name="40% - Accent2 33" xfId="21996"/>
    <cellStyle name="40% - Accent2 33 2" xfId="21997"/>
    <cellStyle name="40% - Accent2 33 2 2" xfId="21998"/>
    <cellStyle name="40% - Accent2 33 2 3" xfId="21999"/>
    <cellStyle name="40% - Accent2 33 2 4" xfId="22000"/>
    <cellStyle name="40% - Accent2 33 2 5" xfId="22001"/>
    <cellStyle name="40% - Accent2 33 3" xfId="22002"/>
    <cellStyle name="40% - Accent2 33 4" xfId="22003"/>
    <cellStyle name="40% - Accent2 33 5" xfId="22004"/>
    <cellStyle name="40% - Accent2 33 6" xfId="22005"/>
    <cellStyle name="40% - Accent2 33 7" xfId="22006"/>
    <cellStyle name="40% - Accent2 34" xfId="22007"/>
    <cellStyle name="40% - Accent2 34 2" xfId="22008"/>
    <cellStyle name="40% - Accent2 34 2 2" xfId="22009"/>
    <cellStyle name="40% - Accent2 34 2 3" xfId="22010"/>
    <cellStyle name="40% - Accent2 34 2 4" xfId="22011"/>
    <cellStyle name="40% - Accent2 34 2 5" xfId="22012"/>
    <cellStyle name="40% - Accent2 34 3" xfId="22013"/>
    <cellStyle name="40% - Accent2 34 4" xfId="22014"/>
    <cellStyle name="40% - Accent2 34 5" xfId="22015"/>
    <cellStyle name="40% - Accent2 34 6" xfId="22016"/>
    <cellStyle name="40% - Accent2 34 7" xfId="22017"/>
    <cellStyle name="40% - Accent2 35" xfId="22018"/>
    <cellStyle name="40% - Accent2 35 2" xfId="22019"/>
    <cellStyle name="40% - Accent2 35 2 2" xfId="22020"/>
    <cellStyle name="40% - Accent2 35 2 3" xfId="22021"/>
    <cellStyle name="40% - Accent2 35 2 4" xfId="22022"/>
    <cellStyle name="40% - Accent2 35 2 5" xfId="22023"/>
    <cellStyle name="40% - Accent2 35 3" xfId="22024"/>
    <cellStyle name="40% - Accent2 35 4" xfId="22025"/>
    <cellStyle name="40% - Accent2 35 5" xfId="22026"/>
    <cellStyle name="40% - Accent2 35 6" xfId="22027"/>
    <cellStyle name="40% - Accent2 35 7" xfId="22028"/>
    <cellStyle name="40% - Accent2 35 8" xfId="22029"/>
    <cellStyle name="40% - Accent2 35 9" xfId="22030"/>
    <cellStyle name="40% - Accent2 36" xfId="22031"/>
    <cellStyle name="40% - Accent2 36 2" xfId="22032"/>
    <cellStyle name="40% - Accent2 36 2 2" xfId="22033"/>
    <cellStyle name="40% - Accent2 36 3" xfId="22034"/>
    <cellStyle name="40% - Accent2 36 4" xfId="22035"/>
    <cellStyle name="40% - Accent2 36 5" xfId="22036"/>
    <cellStyle name="40% - Accent2 36 6" xfId="22037"/>
    <cellStyle name="40% - Accent2 36 7" xfId="22038"/>
    <cellStyle name="40% - Accent2 37" xfId="22039"/>
    <cellStyle name="40% - Accent2 37 2" xfId="22040"/>
    <cellStyle name="40% - Accent2 37 2 2" xfId="22041"/>
    <cellStyle name="40% - Accent2 37 3" xfId="22042"/>
    <cellStyle name="40% - Accent2 37 4" xfId="22043"/>
    <cellStyle name="40% - Accent2 37 5" xfId="22044"/>
    <cellStyle name="40% - Accent2 37 6" xfId="22045"/>
    <cellStyle name="40% - Accent2 37 7" xfId="22046"/>
    <cellStyle name="40% - Accent2 38" xfId="22047"/>
    <cellStyle name="40% - Accent2 38 2" xfId="22048"/>
    <cellStyle name="40% - Accent2 38 2 2" xfId="22049"/>
    <cellStyle name="40% - Accent2 38 3" xfId="22050"/>
    <cellStyle name="40% - Accent2 38 4" xfId="22051"/>
    <cellStyle name="40% - Accent2 38 5" xfId="22052"/>
    <cellStyle name="40% - Accent2 38 6" xfId="22053"/>
    <cellStyle name="40% - Accent2 38 7" xfId="22054"/>
    <cellStyle name="40% - Accent2 39" xfId="22055"/>
    <cellStyle name="40% - Accent2 39 2" xfId="22056"/>
    <cellStyle name="40% - Accent2 39 2 2" xfId="22057"/>
    <cellStyle name="40% - Accent2 39 3" xfId="22058"/>
    <cellStyle name="40% - Accent2 39 4" xfId="22059"/>
    <cellStyle name="40% - Accent2 39 5" xfId="22060"/>
    <cellStyle name="40% - Accent2 39 6" xfId="22061"/>
    <cellStyle name="40% - Accent2 39 7" xfId="22062"/>
    <cellStyle name="40% - Accent2 4" xfId="22063"/>
    <cellStyle name="40% - Accent2 4 10" xfId="22064"/>
    <cellStyle name="40% - Accent2 4 10 2" xfId="22065"/>
    <cellStyle name="40% - Accent2 4 10 2 2" xfId="22066"/>
    <cellStyle name="40% - Accent2 4 10 3" xfId="22067"/>
    <cellStyle name="40% - Accent2 4 11" xfId="22068"/>
    <cellStyle name="40% - Accent2 4 11 2" xfId="22069"/>
    <cellStyle name="40% - Accent2 4 11 2 2" xfId="22070"/>
    <cellStyle name="40% - Accent2 4 11 3" xfId="22071"/>
    <cellStyle name="40% - Accent2 4 12" xfId="22072"/>
    <cellStyle name="40% - Accent2 4 12 2" xfId="22073"/>
    <cellStyle name="40% - Accent2 4 12 2 2" xfId="22074"/>
    <cellStyle name="40% - Accent2 4 12 3" xfId="22075"/>
    <cellStyle name="40% - Accent2 4 13" xfId="22076"/>
    <cellStyle name="40% - Accent2 4 13 2" xfId="22077"/>
    <cellStyle name="40% - Accent2 4 13 2 2" xfId="22078"/>
    <cellStyle name="40% - Accent2 4 13 3" xfId="22079"/>
    <cellStyle name="40% - Accent2 4 14" xfId="22080"/>
    <cellStyle name="40% - Accent2 4 14 2" xfId="22081"/>
    <cellStyle name="40% - Accent2 4 14 2 2" xfId="22082"/>
    <cellStyle name="40% - Accent2 4 14 3" xfId="22083"/>
    <cellStyle name="40% - Accent2 4 15" xfId="22084"/>
    <cellStyle name="40% - Accent2 4 15 2" xfId="22085"/>
    <cellStyle name="40% - Accent2 4 15 2 2" xfId="22086"/>
    <cellStyle name="40% - Accent2 4 15 3" xfId="22087"/>
    <cellStyle name="40% - Accent2 4 16" xfId="22088"/>
    <cellStyle name="40% - Accent2 4 16 2" xfId="22089"/>
    <cellStyle name="40% - Accent2 4 16 2 2" xfId="22090"/>
    <cellStyle name="40% - Accent2 4 16 3" xfId="22091"/>
    <cellStyle name="40% - Accent2 4 17" xfId="22092"/>
    <cellStyle name="40% - Accent2 4 17 2" xfId="22093"/>
    <cellStyle name="40% - Accent2 4 17 2 2" xfId="22094"/>
    <cellStyle name="40% - Accent2 4 17 3" xfId="22095"/>
    <cellStyle name="40% - Accent2 4 18" xfId="22096"/>
    <cellStyle name="40% - Accent2 4 18 2" xfId="22097"/>
    <cellStyle name="40% - Accent2 4 18 2 2" xfId="22098"/>
    <cellStyle name="40% - Accent2 4 18 3" xfId="22099"/>
    <cellStyle name="40% - Accent2 4 19" xfId="22100"/>
    <cellStyle name="40% - Accent2 4 19 2" xfId="22101"/>
    <cellStyle name="40% - Accent2 4 19 2 2" xfId="22102"/>
    <cellStyle name="40% - Accent2 4 19 3" xfId="22103"/>
    <cellStyle name="40% - Accent2 4 2" xfId="22104"/>
    <cellStyle name="40% - Accent2 4 2 2" xfId="22105"/>
    <cellStyle name="40% - Accent2 4 2 2 2" xfId="22106"/>
    <cellStyle name="40% - Accent2 4 2 2 2 2" xfId="22107"/>
    <cellStyle name="40% - Accent2 4 2 2 3" xfId="22108"/>
    <cellStyle name="40% - Accent2 4 2 3" xfId="22109"/>
    <cellStyle name="40% - Accent2 4 2 4" xfId="22110"/>
    <cellStyle name="40% - Accent2 4 2 5" xfId="22111"/>
    <cellStyle name="40% - Accent2 4 20" xfId="22112"/>
    <cellStyle name="40% - Accent2 4 21" xfId="22113"/>
    <cellStyle name="40% - Accent2 4 22" xfId="22114"/>
    <cellStyle name="40% - Accent2 4 23" xfId="22115"/>
    <cellStyle name="40% - Accent2 4 24" xfId="22116"/>
    <cellStyle name="40% - Accent2 4 25" xfId="22117"/>
    <cellStyle name="40% - Accent2 4 26" xfId="22118"/>
    <cellStyle name="40% - Accent2 4 27" xfId="22119"/>
    <cellStyle name="40% - Accent2 4 28" xfId="22120"/>
    <cellStyle name="40% - Accent2 4 29" xfId="22121"/>
    <cellStyle name="40% - Accent2 4 3" xfId="22122"/>
    <cellStyle name="40% - Accent2 4 3 2" xfId="22123"/>
    <cellStyle name="40% - Accent2 4 3 2 2" xfId="22124"/>
    <cellStyle name="40% - Accent2 4 3 3" xfId="22125"/>
    <cellStyle name="40% - Accent2 4 3 4" xfId="22126"/>
    <cellStyle name="40% - Accent2 4 30" xfId="22127"/>
    <cellStyle name="40% - Accent2 4 4" xfId="22128"/>
    <cellStyle name="40% - Accent2 4 4 2" xfId="22129"/>
    <cellStyle name="40% - Accent2 4 4 2 2" xfId="22130"/>
    <cellStyle name="40% - Accent2 4 4 3" xfId="22131"/>
    <cellStyle name="40% - Accent2 4 5" xfId="22132"/>
    <cellStyle name="40% - Accent2 4 5 2" xfId="22133"/>
    <cellStyle name="40% - Accent2 4 5 2 2" xfId="22134"/>
    <cellStyle name="40% - Accent2 4 5 3" xfId="22135"/>
    <cellStyle name="40% - Accent2 4 6" xfId="22136"/>
    <cellStyle name="40% - Accent2 4 6 2" xfId="22137"/>
    <cellStyle name="40% - Accent2 4 6 2 2" xfId="22138"/>
    <cellStyle name="40% - Accent2 4 6 3" xfId="22139"/>
    <cellStyle name="40% - Accent2 4 7" xfId="22140"/>
    <cellStyle name="40% - Accent2 4 7 2" xfId="22141"/>
    <cellStyle name="40% - Accent2 4 7 2 2" xfId="22142"/>
    <cellStyle name="40% - Accent2 4 7 3" xfId="22143"/>
    <cellStyle name="40% - Accent2 4 8" xfId="22144"/>
    <cellStyle name="40% - Accent2 4 8 2" xfId="22145"/>
    <cellStyle name="40% - Accent2 4 8 2 2" xfId="22146"/>
    <cellStyle name="40% - Accent2 4 8 3" xfId="22147"/>
    <cellStyle name="40% - Accent2 4 9" xfId="22148"/>
    <cellStyle name="40% - Accent2 4 9 2" xfId="22149"/>
    <cellStyle name="40% - Accent2 4 9 2 2" xfId="22150"/>
    <cellStyle name="40% - Accent2 4 9 3" xfId="22151"/>
    <cellStyle name="40% - Accent2 40" xfId="22152"/>
    <cellStyle name="40% - Accent2 40 2" xfId="22153"/>
    <cellStyle name="40% - Accent2 40 2 2" xfId="22154"/>
    <cellStyle name="40% - Accent2 40 3" xfId="22155"/>
    <cellStyle name="40% - Accent2 40 4" xfId="22156"/>
    <cellStyle name="40% - Accent2 40 5" xfId="22157"/>
    <cellStyle name="40% - Accent2 40 6" xfId="22158"/>
    <cellStyle name="40% - Accent2 40 7" xfId="22159"/>
    <cellStyle name="40% - Accent2 41" xfId="22160"/>
    <cellStyle name="40% - Accent2 41 2" xfId="22161"/>
    <cellStyle name="40% - Accent2 41 2 2" xfId="22162"/>
    <cellStyle name="40% - Accent2 41 3" xfId="22163"/>
    <cellStyle name="40% - Accent2 41 4" xfId="22164"/>
    <cellStyle name="40% - Accent2 41 5" xfId="22165"/>
    <cellStyle name="40% - Accent2 41 6" xfId="22166"/>
    <cellStyle name="40% - Accent2 41 7" xfId="22167"/>
    <cellStyle name="40% - Accent2 42" xfId="22168"/>
    <cellStyle name="40% - Accent2 42 2" xfId="22169"/>
    <cellStyle name="40% - Accent2 42 2 2" xfId="22170"/>
    <cellStyle name="40% - Accent2 42 3" xfId="22171"/>
    <cellStyle name="40% - Accent2 42 4" xfId="22172"/>
    <cellStyle name="40% - Accent2 42 5" xfId="22173"/>
    <cellStyle name="40% - Accent2 42 6" xfId="22174"/>
    <cellStyle name="40% - Accent2 42 7" xfId="22175"/>
    <cellStyle name="40% - Accent2 43" xfId="22176"/>
    <cellStyle name="40% - Accent2 43 2" xfId="22177"/>
    <cellStyle name="40% - Accent2 43 2 2" xfId="22178"/>
    <cellStyle name="40% - Accent2 43 3" xfId="22179"/>
    <cellStyle name="40% - Accent2 43 4" xfId="22180"/>
    <cellStyle name="40% - Accent2 43 5" xfId="22181"/>
    <cellStyle name="40% - Accent2 43 6" xfId="22182"/>
    <cellStyle name="40% - Accent2 43 7" xfId="22183"/>
    <cellStyle name="40% - Accent2 44" xfId="22184"/>
    <cellStyle name="40% - Accent2 44 2" xfId="22185"/>
    <cellStyle name="40% - Accent2 44 2 2" xfId="22186"/>
    <cellStyle name="40% - Accent2 44 3" xfId="22187"/>
    <cellStyle name="40% - Accent2 44 4" xfId="22188"/>
    <cellStyle name="40% - Accent2 44 5" xfId="22189"/>
    <cellStyle name="40% - Accent2 44 6" xfId="22190"/>
    <cellStyle name="40% - Accent2 44 7" xfId="22191"/>
    <cellStyle name="40% - Accent2 45" xfId="22192"/>
    <cellStyle name="40% - Accent2 45 2" xfId="22193"/>
    <cellStyle name="40% - Accent2 45 2 2" xfId="22194"/>
    <cellStyle name="40% - Accent2 45 3" xfId="22195"/>
    <cellStyle name="40% - Accent2 45 4" xfId="22196"/>
    <cellStyle name="40% - Accent2 45 5" xfId="22197"/>
    <cellStyle name="40% - Accent2 45 6" xfId="22198"/>
    <cellStyle name="40% - Accent2 46" xfId="22199"/>
    <cellStyle name="40% - Accent2 46 2" xfId="22200"/>
    <cellStyle name="40% - Accent2 46 2 2" xfId="22201"/>
    <cellStyle name="40% - Accent2 46 3" xfId="22202"/>
    <cellStyle name="40% - Accent2 46 4" xfId="22203"/>
    <cellStyle name="40% - Accent2 46 5" xfId="22204"/>
    <cellStyle name="40% - Accent2 46 6" xfId="22205"/>
    <cellStyle name="40% - Accent2 47" xfId="22206"/>
    <cellStyle name="40% - Accent2 47 2" xfId="22207"/>
    <cellStyle name="40% - Accent2 47 2 2" xfId="22208"/>
    <cellStyle name="40% - Accent2 47 3" xfId="22209"/>
    <cellStyle name="40% - Accent2 47 4" xfId="22210"/>
    <cellStyle name="40% - Accent2 47 5" xfId="22211"/>
    <cellStyle name="40% - Accent2 47 6" xfId="22212"/>
    <cellStyle name="40% - Accent2 48" xfId="22213"/>
    <cellStyle name="40% - Accent2 48 2" xfId="22214"/>
    <cellStyle name="40% - Accent2 48 2 2" xfId="22215"/>
    <cellStyle name="40% - Accent2 48 3" xfId="22216"/>
    <cellStyle name="40% - Accent2 48 4" xfId="22217"/>
    <cellStyle name="40% - Accent2 48 5" xfId="22218"/>
    <cellStyle name="40% - Accent2 48 6" xfId="22219"/>
    <cellStyle name="40% - Accent2 49" xfId="22220"/>
    <cellStyle name="40% - Accent2 49 2" xfId="22221"/>
    <cellStyle name="40% - Accent2 49 2 2" xfId="22222"/>
    <cellStyle name="40% - Accent2 49 3" xfId="22223"/>
    <cellStyle name="40% - Accent2 49 4" xfId="22224"/>
    <cellStyle name="40% - Accent2 49 5" xfId="22225"/>
    <cellStyle name="40% - Accent2 49 6" xfId="22226"/>
    <cellStyle name="40% - Accent2 5" xfId="22227"/>
    <cellStyle name="40% - Accent2 5 10" xfId="22228"/>
    <cellStyle name="40% - Accent2 5 11" xfId="22229"/>
    <cellStyle name="40% - Accent2 5 2" xfId="22230"/>
    <cellStyle name="40% - Accent2 5 2 2" xfId="22231"/>
    <cellStyle name="40% - Accent2 5 2 2 2" xfId="22232"/>
    <cellStyle name="40% - Accent2 5 2 2 2 2" xfId="22233"/>
    <cellStyle name="40% - Accent2 5 2 2 3" xfId="22234"/>
    <cellStyle name="40% - Accent2 5 2 3" xfId="22235"/>
    <cellStyle name="40% - Accent2 5 2 4" xfId="22236"/>
    <cellStyle name="40% - Accent2 5 2 5" xfId="22237"/>
    <cellStyle name="40% - Accent2 5 3" xfId="22238"/>
    <cellStyle name="40% - Accent2 5 3 2" xfId="22239"/>
    <cellStyle name="40% - Accent2 5 3 2 2" xfId="22240"/>
    <cellStyle name="40% - Accent2 5 3 3" xfId="22241"/>
    <cellStyle name="40% - Accent2 5 3 4" xfId="22242"/>
    <cellStyle name="40% - Accent2 5 4" xfId="22243"/>
    <cellStyle name="40% - Accent2 5 4 2" xfId="22244"/>
    <cellStyle name="40% - Accent2 5 4 2 2" xfId="22245"/>
    <cellStyle name="40% - Accent2 5 4 3" xfId="22246"/>
    <cellStyle name="40% - Accent2 5 5" xfId="22247"/>
    <cellStyle name="40% - Accent2 5 5 2" xfId="22248"/>
    <cellStyle name="40% - Accent2 5 5 2 2" xfId="22249"/>
    <cellStyle name="40% - Accent2 5 5 3" xfId="22250"/>
    <cellStyle name="40% - Accent2 5 6" xfId="22251"/>
    <cellStyle name="40% - Accent2 5 6 2" xfId="22252"/>
    <cellStyle name="40% - Accent2 5 6 2 2" xfId="22253"/>
    <cellStyle name="40% - Accent2 5 6 3" xfId="22254"/>
    <cellStyle name="40% - Accent2 5 7" xfId="22255"/>
    <cellStyle name="40% - Accent2 5 7 2" xfId="22256"/>
    <cellStyle name="40% - Accent2 5 7 2 2" xfId="22257"/>
    <cellStyle name="40% - Accent2 5 7 3" xfId="22258"/>
    <cellStyle name="40% - Accent2 5 8" xfId="22259"/>
    <cellStyle name="40% - Accent2 5 8 2" xfId="22260"/>
    <cellStyle name="40% - Accent2 5 8 2 2" xfId="22261"/>
    <cellStyle name="40% - Accent2 5 8 3" xfId="22262"/>
    <cellStyle name="40% - Accent2 5 9" xfId="22263"/>
    <cellStyle name="40% - Accent2 50" xfId="22264"/>
    <cellStyle name="40% - Accent2 50 2" xfId="22265"/>
    <cellStyle name="40% - Accent2 50 2 2" xfId="22266"/>
    <cellStyle name="40% - Accent2 50 3" xfId="22267"/>
    <cellStyle name="40% - Accent2 50 4" xfId="22268"/>
    <cellStyle name="40% - Accent2 50 5" xfId="22269"/>
    <cellStyle name="40% - Accent2 50 6" xfId="22270"/>
    <cellStyle name="40% - Accent2 51" xfId="22271"/>
    <cellStyle name="40% - Accent2 51 2" xfId="22272"/>
    <cellStyle name="40% - Accent2 51 2 2" xfId="22273"/>
    <cellStyle name="40% - Accent2 51 3" xfId="22274"/>
    <cellStyle name="40% - Accent2 51 4" xfId="22275"/>
    <cellStyle name="40% - Accent2 51 5" xfId="22276"/>
    <cellStyle name="40% - Accent2 51 6" xfId="22277"/>
    <cellStyle name="40% - Accent2 52" xfId="22278"/>
    <cellStyle name="40% - Accent2 52 2" xfId="22279"/>
    <cellStyle name="40% - Accent2 52 2 2" xfId="22280"/>
    <cellStyle name="40% - Accent2 52 3" xfId="22281"/>
    <cellStyle name="40% - Accent2 52 4" xfId="22282"/>
    <cellStyle name="40% - Accent2 52 5" xfId="22283"/>
    <cellStyle name="40% - Accent2 52 6" xfId="22284"/>
    <cellStyle name="40% - Accent2 53" xfId="22285"/>
    <cellStyle name="40% - Accent2 53 2" xfId="22286"/>
    <cellStyle name="40% - Accent2 53 2 2" xfId="22287"/>
    <cellStyle name="40% - Accent2 53 3" xfId="22288"/>
    <cellStyle name="40% - Accent2 53 4" xfId="22289"/>
    <cellStyle name="40% - Accent2 53 5" xfId="22290"/>
    <cellStyle name="40% - Accent2 53 6" xfId="22291"/>
    <cellStyle name="40% - Accent2 54" xfId="22292"/>
    <cellStyle name="40% - Accent2 54 2" xfId="22293"/>
    <cellStyle name="40% - Accent2 54 2 2" xfId="22294"/>
    <cellStyle name="40% - Accent2 54 3" xfId="22295"/>
    <cellStyle name="40% - Accent2 54 4" xfId="22296"/>
    <cellStyle name="40% - Accent2 54 5" xfId="22297"/>
    <cellStyle name="40% - Accent2 54 6" xfId="22298"/>
    <cellStyle name="40% - Accent2 55" xfId="22299"/>
    <cellStyle name="40% - Accent2 55 2" xfId="22300"/>
    <cellStyle name="40% - Accent2 55 2 2" xfId="22301"/>
    <cellStyle name="40% - Accent2 55 3" xfId="22302"/>
    <cellStyle name="40% - Accent2 55 4" xfId="22303"/>
    <cellStyle name="40% - Accent2 55 5" xfId="22304"/>
    <cellStyle name="40% - Accent2 55 6" xfId="22305"/>
    <cellStyle name="40% - Accent2 56" xfId="22306"/>
    <cellStyle name="40% - Accent2 56 2" xfId="22307"/>
    <cellStyle name="40% - Accent2 56 2 2" xfId="22308"/>
    <cellStyle name="40% - Accent2 56 3" xfId="22309"/>
    <cellStyle name="40% - Accent2 56 4" xfId="22310"/>
    <cellStyle name="40% - Accent2 56 5" xfId="22311"/>
    <cellStyle name="40% - Accent2 56 6" xfId="22312"/>
    <cellStyle name="40% - Accent2 57" xfId="22313"/>
    <cellStyle name="40% - Accent2 57 2" xfId="22314"/>
    <cellStyle name="40% - Accent2 57 2 2" xfId="22315"/>
    <cellStyle name="40% - Accent2 57 3" xfId="22316"/>
    <cellStyle name="40% - Accent2 57 4" xfId="22317"/>
    <cellStyle name="40% - Accent2 57 5" xfId="22318"/>
    <cellStyle name="40% - Accent2 57 6" xfId="22319"/>
    <cellStyle name="40% - Accent2 58" xfId="22320"/>
    <cellStyle name="40% - Accent2 58 2" xfId="22321"/>
    <cellStyle name="40% - Accent2 58 2 2" xfId="22322"/>
    <cellStyle name="40% - Accent2 58 3" xfId="22323"/>
    <cellStyle name="40% - Accent2 58 4" xfId="22324"/>
    <cellStyle name="40% - Accent2 58 5" xfId="22325"/>
    <cellStyle name="40% - Accent2 58 6" xfId="22326"/>
    <cellStyle name="40% - Accent2 59" xfId="22327"/>
    <cellStyle name="40% - Accent2 59 2" xfId="22328"/>
    <cellStyle name="40% - Accent2 59 2 2" xfId="22329"/>
    <cellStyle name="40% - Accent2 59 3" xfId="22330"/>
    <cellStyle name="40% - Accent2 59 4" xfId="22331"/>
    <cellStyle name="40% - Accent2 59 5" xfId="22332"/>
    <cellStyle name="40% - Accent2 59 6" xfId="22333"/>
    <cellStyle name="40% - Accent2 6" xfId="22334"/>
    <cellStyle name="40% - Accent2 6 10" xfId="22335"/>
    <cellStyle name="40% - Accent2 6 11" xfId="22336"/>
    <cellStyle name="40% - Accent2 6 2" xfId="22337"/>
    <cellStyle name="40% - Accent2 6 2 2" xfId="22338"/>
    <cellStyle name="40% - Accent2 6 2 2 2" xfId="22339"/>
    <cellStyle name="40% - Accent2 6 2 2 2 2" xfId="22340"/>
    <cellStyle name="40% - Accent2 6 2 2 3" xfId="22341"/>
    <cellStyle name="40% - Accent2 6 2 3" xfId="22342"/>
    <cellStyle name="40% - Accent2 6 2 4" xfId="22343"/>
    <cellStyle name="40% - Accent2 6 2 5" xfId="22344"/>
    <cellStyle name="40% - Accent2 6 3" xfId="22345"/>
    <cellStyle name="40% - Accent2 6 3 2" xfId="22346"/>
    <cellStyle name="40% - Accent2 6 3 2 2" xfId="22347"/>
    <cellStyle name="40% - Accent2 6 3 3" xfId="22348"/>
    <cellStyle name="40% - Accent2 6 3 4" xfId="22349"/>
    <cellStyle name="40% - Accent2 6 4" xfId="22350"/>
    <cellStyle name="40% - Accent2 6 4 2" xfId="22351"/>
    <cellStyle name="40% - Accent2 6 4 2 2" xfId="22352"/>
    <cellStyle name="40% - Accent2 6 4 3" xfId="22353"/>
    <cellStyle name="40% - Accent2 6 5" xfId="22354"/>
    <cellStyle name="40% - Accent2 6 5 2" xfId="22355"/>
    <cellStyle name="40% - Accent2 6 5 2 2" xfId="22356"/>
    <cellStyle name="40% - Accent2 6 5 3" xfId="22357"/>
    <cellStyle name="40% - Accent2 6 6" xfId="22358"/>
    <cellStyle name="40% - Accent2 6 6 2" xfId="22359"/>
    <cellStyle name="40% - Accent2 6 6 2 2" xfId="22360"/>
    <cellStyle name="40% - Accent2 6 6 3" xfId="22361"/>
    <cellStyle name="40% - Accent2 6 7" xfId="22362"/>
    <cellStyle name="40% - Accent2 6 7 2" xfId="22363"/>
    <cellStyle name="40% - Accent2 6 7 2 2" xfId="22364"/>
    <cellStyle name="40% - Accent2 6 7 3" xfId="22365"/>
    <cellStyle name="40% - Accent2 6 8" xfId="22366"/>
    <cellStyle name="40% - Accent2 6 8 2" xfId="22367"/>
    <cellStyle name="40% - Accent2 6 8 2 2" xfId="22368"/>
    <cellStyle name="40% - Accent2 6 8 3" xfId="22369"/>
    <cellStyle name="40% - Accent2 6 9" xfId="22370"/>
    <cellStyle name="40% - Accent2 60" xfId="22371"/>
    <cellStyle name="40% - Accent2 60 2" xfId="22372"/>
    <cellStyle name="40% - Accent2 60 2 2" xfId="22373"/>
    <cellStyle name="40% - Accent2 60 3" xfId="22374"/>
    <cellStyle name="40% - Accent2 60 4" xfId="22375"/>
    <cellStyle name="40% - Accent2 60 5" xfId="22376"/>
    <cellStyle name="40% - Accent2 60 6" xfId="22377"/>
    <cellStyle name="40% - Accent2 61" xfId="22378"/>
    <cellStyle name="40% - Accent2 61 2" xfId="22379"/>
    <cellStyle name="40% - Accent2 61 2 2" xfId="22380"/>
    <cellStyle name="40% - Accent2 61 3" xfId="22381"/>
    <cellStyle name="40% - Accent2 61 4" xfId="22382"/>
    <cellStyle name="40% - Accent2 61 5" xfId="22383"/>
    <cellStyle name="40% - Accent2 61 6" xfId="22384"/>
    <cellStyle name="40% - Accent2 62" xfId="22385"/>
    <cellStyle name="40% - Accent2 62 2" xfId="22386"/>
    <cellStyle name="40% - Accent2 62 3" xfId="22387"/>
    <cellStyle name="40% - Accent2 62 4" xfId="22388"/>
    <cellStyle name="40% - Accent2 62 5" xfId="22389"/>
    <cellStyle name="40% - Accent2 62 6" xfId="22390"/>
    <cellStyle name="40% - Accent2 63" xfId="22391"/>
    <cellStyle name="40% - Accent2 63 2" xfId="22392"/>
    <cellStyle name="40% - Accent2 63 3" xfId="22393"/>
    <cellStyle name="40% - Accent2 63 4" xfId="22394"/>
    <cellStyle name="40% - Accent2 63 5" xfId="22395"/>
    <cellStyle name="40% - Accent2 63 6" xfId="22396"/>
    <cellStyle name="40% - Accent2 64" xfId="22397"/>
    <cellStyle name="40% - Accent2 64 2" xfId="22398"/>
    <cellStyle name="40% - Accent2 64 3" xfId="22399"/>
    <cellStyle name="40% - Accent2 64 4" xfId="22400"/>
    <cellStyle name="40% - Accent2 64 5" xfId="22401"/>
    <cellStyle name="40% - Accent2 64 6" xfId="22402"/>
    <cellStyle name="40% - Accent2 65" xfId="22403"/>
    <cellStyle name="40% - Accent2 65 2" xfId="22404"/>
    <cellStyle name="40% - Accent2 65 3" xfId="22405"/>
    <cellStyle name="40% - Accent2 65 4" xfId="22406"/>
    <cellStyle name="40% - Accent2 65 5" xfId="22407"/>
    <cellStyle name="40% - Accent2 65 6" xfId="22408"/>
    <cellStyle name="40% - Accent2 66" xfId="22409"/>
    <cellStyle name="40% - Accent2 66 2" xfId="22410"/>
    <cellStyle name="40% - Accent2 66 3" xfId="22411"/>
    <cellStyle name="40% - Accent2 66 4" xfId="22412"/>
    <cellStyle name="40% - Accent2 66 5" xfId="22413"/>
    <cellStyle name="40% - Accent2 66 6" xfId="22414"/>
    <cellStyle name="40% - Accent2 67" xfId="22415"/>
    <cellStyle name="40% - Accent2 67 2" xfId="22416"/>
    <cellStyle name="40% - Accent2 67 3" xfId="22417"/>
    <cellStyle name="40% - Accent2 67 4" xfId="22418"/>
    <cellStyle name="40% - Accent2 67 5" xfId="22419"/>
    <cellStyle name="40% - Accent2 67 6" xfId="22420"/>
    <cellStyle name="40% - Accent2 68" xfId="22421"/>
    <cellStyle name="40% - Accent2 68 2" xfId="22422"/>
    <cellStyle name="40% - Accent2 68 3" xfId="22423"/>
    <cellStyle name="40% - Accent2 68 4" xfId="22424"/>
    <cellStyle name="40% - Accent2 68 5" xfId="22425"/>
    <cellStyle name="40% - Accent2 68 6" xfId="22426"/>
    <cellStyle name="40% - Accent2 69" xfId="22427"/>
    <cellStyle name="40% - Accent2 69 2" xfId="22428"/>
    <cellStyle name="40% - Accent2 69 3" xfId="22429"/>
    <cellStyle name="40% - Accent2 69 4" xfId="22430"/>
    <cellStyle name="40% - Accent2 69 5" xfId="22431"/>
    <cellStyle name="40% - Accent2 69 6" xfId="22432"/>
    <cellStyle name="40% - Accent2 7" xfId="22433"/>
    <cellStyle name="40% - Accent2 7 10" xfId="22434"/>
    <cellStyle name="40% - Accent2 7 11" xfId="22435"/>
    <cellStyle name="40% - Accent2 7 2" xfId="22436"/>
    <cellStyle name="40% - Accent2 7 2 2" xfId="22437"/>
    <cellStyle name="40% - Accent2 7 2 2 2" xfId="22438"/>
    <cellStyle name="40% - Accent2 7 2 2 2 2" xfId="22439"/>
    <cellStyle name="40% - Accent2 7 2 2 3" xfId="22440"/>
    <cellStyle name="40% - Accent2 7 2 3" xfId="22441"/>
    <cellStyle name="40% - Accent2 7 2 4" xfId="22442"/>
    <cellStyle name="40% - Accent2 7 3" xfId="22443"/>
    <cellStyle name="40% - Accent2 7 3 2" xfId="22444"/>
    <cellStyle name="40% - Accent2 7 3 2 2" xfId="22445"/>
    <cellStyle name="40% - Accent2 7 3 3" xfId="22446"/>
    <cellStyle name="40% - Accent2 7 3 4" xfId="22447"/>
    <cellStyle name="40% - Accent2 7 4" xfId="22448"/>
    <cellStyle name="40% - Accent2 7 4 2" xfId="22449"/>
    <cellStyle name="40% - Accent2 7 4 2 2" xfId="22450"/>
    <cellStyle name="40% - Accent2 7 4 3" xfId="22451"/>
    <cellStyle name="40% - Accent2 7 5" xfId="22452"/>
    <cellStyle name="40% - Accent2 7 5 2" xfId="22453"/>
    <cellStyle name="40% - Accent2 7 5 2 2" xfId="22454"/>
    <cellStyle name="40% - Accent2 7 5 3" xfId="22455"/>
    <cellStyle name="40% - Accent2 7 6" xfId="22456"/>
    <cellStyle name="40% - Accent2 7 6 2" xfId="22457"/>
    <cellStyle name="40% - Accent2 7 6 2 2" xfId="22458"/>
    <cellStyle name="40% - Accent2 7 6 3" xfId="22459"/>
    <cellStyle name="40% - Accent2 7 7" xfId="22460"/>
    <cellStyle name="40% - Accent2 7 7 2" xfId="22461"/>
    <cellStyle name="40% - Accent2 7 7 2 2" xfId="22462"/>
    <cellStyle name="40% - Accent2 7 7 3" xfId="22463"/>
    <cellStyle name="40% - Accent2 7 8" xfId="22464"/>
    <cellStyle name="40% - Accent2 7 8 2" xfId="22465"/>
    <cellStyle name="40% - Accent2 7 8 2 2" xfId="22466"/>
    <cellStyle name="40% - Accent2 7 8 3" xfId="22467"/>
    <cellStyle name="40% - Accent2 7 9" xfId="22468"/>
    <cellStyle name="40% - Accent2 70" xfId="22469"/>
    <cellStyle name="40% - Accent2 70 2" xfId="22470"/>
    <cellStyle name="40% - Accent2 70 3" xfId="22471"/>
    <cellStyle name="40% - Accent2 70 4" xfId="22472"/>
    <cellStyle name="40% - Accent2 70 5" xfId="22473"/>
    <cellStyle name="40% - Accent2 70 6" xfId="22474"/>
    <cellStyle name="40% - Accent2 71" xfId="22475"/>
    <cellStyle name="40% - Accent2 71 2" xfId="22476"/>
    <cellStyle name="40% - Accent2 71 3" xfId="22477"/>
    <cellStyle name="40% - Accent2 71 4" xfId="22478"/>
    <cellStyle name="40% - Accent2 71 5" xfId="22479"/>
    <cellStyle name="40% - Accent2 71 6" xfId="22480"/>
    <cellStyle name="40% - Accent2 72" xfId="22481"/>
    <cellStyle name="40% - Accent2 72 2" xfId="22482"/>
    <cellStyle name="40% - Accent2 72 3" xfId="22483"/>
    <cellStyle name="40% - Accent2 72 4" xfId="22484"/>
    <cellStyle name="40% - Accent2 72 5" xfId="22485"/>
    <cellStyle name="40% - Accent2 72 6" xfId="22486"/>
    <cellStyle name="40% - Accent2 73" xfId="22487"/>
    <cellStyle name="40% - Accent2 73 2" xfId="22488"/>
    <cellStyle name="40% - Accent2 73 3" xfId="22489"/>
    <cellStyle name="40% - Accent2 73 4" xfId="22490"/>
    <cellStyle name="40% - Accent2 73 5" xfId="22491"/>
    <cellStyle name="40% - Accent2 73 6" xfId="22492"/>
    <cellStyle name="40% - Accent2 74" xfId="22493"/>
    <cellStyle name="40% - Accent2 74 2" xfId="22494"/>
    <cellStyle name="40% - Accent2 74 3" xfId="22495"/>
    <cellStyle name="40% - Accent2 74 4" xfId="22496"/>
    <cellStyle name="40% - Accent2 74 5" xfId="22497"/>
    <cellStyle name="40% - Accent2 74 6" xfId="22498"/>
    <cellStyle name="40% - Accent2 75" xfId="22499"/>
    <cellStyle name="40% - Accent2 75 2" xfId="22500"/>
    <cellStyle name="40% - Accent2 75 3" xfId="22501"/>
    <cellStyle name="40% - Accent2 75 4" xfId="22502"/>
    <cellStyle name="40% - Accent2 75 5" xfId="22503"/>
    <cellStyle name="40% - Accent2 75 6" xfId="22504"/>
    <cellStyle name="40% - Accent2 76" xfId="22505"/>
    <cellStyle name="40% - Accent2 76 2" xfId="22506"/>
    <cellStyle name="40% - Accent2 76 3" xfId="22507"/>
    <cellStyle name="40% - Accent2 76 4" xfId="22508"/>
    <cellStyle name="40% - Accent2 76 5" xfId="22509"/>
    <cellStyle name="40% - Accent2 76 6" xfId="22510"/>
    <cellStyle name="40% - Accent2 77" xfId="22511"/>
    <cellStyle name="40% - Accent2 77 2" xfId="22512"/>
    <cellStyle name="40% - Accent2 77 3" xfId="22513"/>
    <cellStyle name="40% - Accent2 77 4" xfId="22514"/>
    <cellStyle name="40% - Accent2 77 5" xfId="22515"/>
    <cellStyle name="40% - Accent2 77 6" xfId="22516"/>
    <cellStyle name="40% - Accent2 78" xfId="22517"/>
    <cellStyle name="40% - Accent2 78 2" xfId="22518"/>
    <cellStyle name="40% - Accent2 78 3" xfId="22519"/>
    <cellStyle name="40% - Accent2 78 4" xfId="22520"/>
    <cellStyle name="40% - Accent2 78 5" xfId="22521"/>
    <cellStyle name="40% - Accent2 78 6" xfId="22522"/>
    <cellStyle name="40% - Accent2 79" xfId="22523"/>
    <cellStyle name="40% - Accent2 79 2" xfId="22524"/>
    <cellStyle name="40% - Accent2 79 3" xfId="22525"/>
    <cellStyle name="40% - Accent2 79 4" xfId="22526"/>
    <cellStyle name="40% - Accent2 79 5" xfId="22527"/>
    <cellStyle name="40% - Accent2 79 6" xfId="22528"/>
    <cellStyle name="40% - Accent2 8" xfId="22529"/>
    <cellStyle name="40% - Accent2 8 10" xfId="22530"/>
    <cellStyle name="40% - Accent2 8 11" xfId="22531"/>
    <cellStyle name="40% - Accent2 8 2" xfId="22532"/>
    <cellStyle name="40% - Accent2 8 2 2" xfId="22533"/>
    <cellStyle name="40% - Accent2 8 2 2 2" xfId="22534"/>
    <cellStyle name="40% - Accent2 8 2 2 2 2" xfId="22535"/>
    <cellStyle name="40% - Accent2 8 2 2 3" xfId="22536"/>
    <cellStyle name="40% - Accent2 8 2 3" xfId="22537"/>
    <cellStyle name="40% - Accent2 8 2 4" xfId="22538"/>
    <cellStyle name="40% - Accent2 8 3" xfId="22539"/>
    <cellStyle name="40% - Accent2 8 3 2" xfId="22540"/>
    <cellStyle name="40% - Accent2 8 3 2 2" xfId="22541"/>
    <cellStyle name="40% - Accent2 8 3 3" xfId="22542"/>
    <cellStyle name="40% - Accent2 8 3 4" xfId="22543"/>
    <cellStyle name="40% - Accent2 8 4" xfId="22544"/>
    <cellStyle name="40% - Accent2 8 4 2" xfId="22545"/>
    <cellStyle name="40% - Accent2 8 4 2 2" xfId="22546"/>
    <cellStyle name="40% - Accent2 8 4 3" xfId="22547"/>
    <cellStyle name="40% - Accent2 8 5" xfId="22548"/>
    <cellStyle name="40% - Accent2 8 5 2" xfId="22549"/>
    <cellStyle name="40% - Accent2 8 5 2 2" xfId="22550"/>
    <cellStyle name="40% - Accent2 8 5 3" xfId="22551"/>
    <cellStyle name="40% - Accent2 8 6" xfId="22552"/>
    <cellStyle name="40% - Accent2 8 6 2" xfId="22553"/>
    <cellStyle name="40% - Accent2 8 6 2 2" xfId="22554"/>
    <cellStyle name="40% - Accent2 8 6 3" xfId="22555"/>
    <cellStyle name="40% - Accent2 8 7" xfId="22556"/>
    <cellStyle name="40% - Accent2 8 7 2" xfId="22557"/>
    <cellStyle name="40% - Accent2 8 7 2 2" xfId="22558"/>
    <cellStyle name="40% - Accent2 8 7 3" xfId="22559"/>
    <cellStyle name="40% - Accent2 8 8" xfId="22560"/>
    <cellStyle name="40% - Accent2 8 8 2" xfId="22561"/>
    <cellStyle name="40% - Accent2 8 8 2 2" xfId="22562"/>
    <cellStyle name="40% - Accent2 8 8 3" xfId="22563"/>
    <cellStyle name="40% - Accent2 8 9" xfId="22564"/>
    <cellStyle name="40% - Accent2 80" xfId="22565"/>
    <cellStyle name="40% - Accent2 80 2" xfId="22566"/>
    <cellStyle name="40% - Accent2 80 3" xfId="22567"/>
    <cellStyle name="40% - Accent2 81" xfId="22568"/>
    <cellStyle name="40% - Accent2 81 2" xfId="22569"/>
    <cellStyle name="40% - Accent2 81 3" xfId="22570"/>
    <cellStyle name="40% - Accent2 82" xfId="22571"/>
    <cellStyle name="40% - Accent2 82 2" xfId="22572"/>
    <cellStyle name="40% - Accent2 82 3" xfId="22573"/>
    <cellStyle name="40% - Accent2 83" xfId="22574"/>
    <cellStyle name="40% - Accent2 83 2" xfId="22575"/>
    <cellStyle name="40% - Accent2 83 3" xfId="22576"/>
    <cellStyle name="40% - Accent2 84" xfId="22577"/>
    <cellStyle name="40% - Accent2 84 2" xfId="22578"/>
    <cellStyle name="40% - Accent2 84 3" xfId="22579"/>
    <cellStyle name="40% - Accent2 85" xfId="22580"/>
    <cellStyle name="40% - Accent2 85 2" xfId="22581"/>
    <cellStyle name="40% - Accent2 85 3" xfId="22582"/>
    <cellStyle name="40% - Accent2 86" xfId="22583"/>
    <cellStyle name="40% - Accent2 86 2" xfId="22584"/>
    <cellStyle name="40% - Accent2 86 3" xfId="22585"/>
    <cellStyle name="40% - Accent2 87" xfId="22586"/>
    <cellStyle name="40% - Accent2 87 2" xfId="22587"/>
    <cellStyle name="40% - Accent2 87 3" xfId="22588"/>
    <cellStyle name="40% - Accent2 88" xfId="22589"/>
    <cellStyle name="40% - Accent2 88 2" xfId="22590"/>
    <cellStyle name="40% - Accent2 88 3" xfId="22591"/>
    <cellStyle name="40% - Accent2 89" xfId="22592"/>
    <cellStyle name="40% - Accent2 89 2" xfId="22593"/>
    <cellStyle name="40% - Accent2 89 3" xfId="22594"/>
    <cellStyle name="40% - Accent2 9" xfId="22595"/>
    <cellStyle name="40% - Accent2 9 10" xfId="22596"/>
    <cellStyle name="40% - Accent2 9 11" xfId="22597"/>
    <cellStyle name="40% - Accent2 9 2" xfId="22598"/>
    <cellStyle name="40% - Accent2 9 2 2" xfId="22599"/>
    <cellStyle name="40% - Accent2 9 2 2 2" xfId="22600"/>
    <cellStyle name="40% - Accent2 9 2 2 2 2" xfId="22601"/>
    <cellStyle name="40% - Accent2 9 2 2 3" xfId="22602"/>
    <cellStyle name="40% - Accent2 9 2 3" xfId="22603"/>
    <cellStyle name="40% - Accent2 9 3" xfId="22604"/>
    <cellStyle name="40% - Accent2 9 3 2" xfId="22605"/>
    <cellStyle name="40% - Accent2 9 3 2 2" xfId="22606"/>
    <cellStyle name="40% - Accent2 9 3 3" xfId="22607"/>
    <cellStyle name="40% - Accent2 9 4" xfId="22608"/>
    <cellStyle name="40% - Accent2 9 4 2" xfId="22609"/>
    <cellStyle name="40% - Accent2 9 4 2 2" xfId="22610"/>
    <cellStyle name="40% - Accent2 9 4 3" xfId="22611"/>
    <cellStyle name="40% - Accent2 9 5" xfId="22612"/>
    <cellStyle name="40% - Accent2 9 5 2" xfId="22613"/>
    <cellStyle name="40% - Accent2 9 5 2 2" xfId="22614"/>
    <cellStyle name="40% - Accent2 9 5 3" xfId="22615"/>
    <cellStyle name="40% - Accent2 9 6" xfId="22616"/>
    <cellStyle name="40% - Accent2 9 6 2" xfId="22617"/>
    <cellStyle name="40% - Accent2 9 6 2 2" xfId="22618"/>
    <cellStyle name="40% - Accent2 9 6 3" xfId="22619"/>
    <cellStyle name="40% - Accent2 9 7" xfId="22620"/>
    <cellStyle name="40% - Accent2 9 7 2" xfId="22621"/>
    <cellStyle name="40% - Accent2 9 7 2 2" xfId="22622"/>
    <cellStyle name="40% - Accent2 9 7 3" xfId="22623"/>
    <cellStyle name="40% - Accent2 9 8" xfId="22624"/>
    <cellStyle name="40% - Accent2 9 8 2" xfId="22625"/>
    <cellStyle name="40% - Accent2 9 8 2 2" xfId="22626"/>
    <cellStyle name="40% - Accent2 9 8 3" xfId="22627"/>
    <cellStyle name="40% - Accent2 9 9" xfId="22628"/>
    <cellStyle name="40% - Accent2 90" xfId="22629"/>
    <cellStyle name="40% - Accent2 90 2" xfId="22630"/>
    <cellStyle name="40% - Accent2 90 3" xfId="22631"/>
    <cellStyle name="40% - Accent2 91" xfId="22632"/>
    <cellStyle name="40% - Accent2 91 2" xfId="22633"/>
    <cellStyle name="40% - Accent2 91 3" xfId="22634"/>
    <cellStyle name="40% - Accent2 92" xfId="22635"/>
    <cellStyle name="40% - Accent2 92 2" xfId="22636"/>
    <cellStyle name="40% - Accent2 92 3" xfId="22637"/>
    <cellStyle name="40% - Accent2 93" xfId="22638"/>
    <cellStyle name="40% - Accent2 93 2" xfId="22639"/>
    <cellStyle name="40% - Accent2 93 3" xfId="22640"/>
    <cellStyle name="40% - Accent2 94" xfId="22641"/>
    <cellStyle name="40% - Accent2 94 2" xfId="22642"/>
    <cellStyle name="40% - Accent2 94 3" xfId="22643"/>
    <cellStyle name="40% - Accent2 95" xfId="22644"/>
    <cellStyle name="40% - Accent2 95 2" xfId="22645"/>
    <cellStyle name="40% - Accent2 95 3" xfId="22646"/>
    <cellStyle name="40% - Accent2 96" xfId="22647"/>
    <cellStyle name="40% - Accent2 96 2" xfId="22648"/>
    <cellStyle name="40% - Accent2 96 3" xfId="22649"/>
    <cellStyle name="40% - Accent2 97" xfId="22650"/>
    <cellStyle name="40% - Accent2 97 2" xfId="22651"/>
    <cellStyle name="40% - Accent2 97 3" xfId="22652"/>
    <cellStyle name="40% - Accent2 98" xfId="22653"/>
    <cellStyle name="40% - Accent2 98 2" xfId="22654"/>
    <cellStyle name="40% - Accent2 98 3" xfId="22655"/>
    <cellStyle name="40% - Accent2 99" xfId="22656"/>
    <cellStyle name="40% - Accent2 99 2" xfId="22657"/>
    <cellStyle name="40% - Accent2 99 3" xfId="22658"/>
    <cellStyle name="40% - Accent3 10" xfId="22659"/>
    <cellStyle name="40% - Accent3 10 10" xfId="22660"/>
    <cellStyle name="40% - Accent3 10 2" xfId="22661"/>
    <cellStyle name="40% - Accent3 10 2 2" xfId="22662"/>
    <cellStyle name="40% - Accent3 10 2 2 2" xfId="22663"/>
    <cellStyle name="40% - Accent3 10 2 2 2 2" xfId="22664"/>
    <cellStyle name="40% - Accent3 10 2 2 3" xfId="22665"/>
    <cellStyle name="40% - Accent3 10 2 3" xfId="22666"/>
    <cellStyle name="40% - Accent3 10 3" xfId="22667"/>
    <cellStyle name="40% - Accent3 10 3 2" xfId="22668"/>
    <cellStyle name="40% - Accent3 10 3 2 2" xfId="22669"/>
    <cellStyle name="40% - Accent3 10 3 3" xfId="22670"/>
    <cellStyle name="40% - Accent3 10 4" xfId="22671"/>
    <cellStyle name="40% - Accent3 10 4 2" xfId="22672"/>
    <cellStyle name="40% - Accent3 10 4 2 2" xfId="22673"/>
    <cellStyle name="40% - Accent3 10 4 3" xfId="22674"/>
    <cellStyle name="40% - Accent3 10 5" xfId="22675"/>
    <cellStyle name="40% - Accent3 10 5 2" xfId="22676"/>
    <cellStyle name="40% - Accent3 10 5 2 2" xfId="22677"/>
    <cellStyle name="40% - Accent3 10 5 3" xfId="22678"/>
    <cellStyle name="40% - Accent3 10 6" xfId="22679"/>
    <cellStyle name="40% - Accent3 10 6 2" xfId="22680"/>
    <cellStyle name="40% - Accent3 10 6 2 2" xfId="22681"/>
    <cellStyle name="40% - Accent3 10 6 3" xfId="22682"/>
    <cellStyle name="40% - Accent3 10 7" xfId="22683"/>
    <cellStyle name="40% - Accent3 10 7 2" xfId="22684"/>
    <cellStyle name="40% - Accent3 10 7 2 2" xfId="22685"/>
    <cellStyle name="40% - Accent3 10 7 3" xfId="22686"/>
    <cellStyle name="40% - Accent3 10 8" xfId="22687"/>
    <cellStyle name="40% - Accent3 10 9" xfId="22688"/>
    <cellStyle name="40% - Accent3 100" xfId="22689"/>
    <cellStyle name="40% - Accent3 100 2" xfId="22690"/>
    <cellStyle name="40% - Accent3 100 3" xfId="22691"/>
    <cellStyle name="40% - Accent3 101" xfId="22692"/>
    <cellStyle name="40% - Accent3 101 2" xfId="22693"/>
    <cellStyle name="40% - Accent3 101 3" xfId="22694"/>
    <cellStyle name="40% - Accent3 102" xfId="22695"/>
    <cellStyle name="40% - Accent3 102 2" xfId="22696"/>
    <cellStyle name="40% - Accent3 102 3" xfId="22697"/>
    <cellStyle name="40% - Accent3 103" xfId="22698"/>
    <cellStyle name="40% - Accent3 103 2" xfId="22699"/>
    <cellStyle name="40% - Accent3 103 3" xfId="22700"/>
    <cellStyle name="40% - Accent3 104" xfId="22701"/>
    <cellStyle name="40% - Accent3 104 2" xfId="22702"/>
    <cellStyle name="40% - Accent3 104 3" xfId="22703"/>
    <cellStyle name="40% - Accent3 105" xfId="22704"/>
    <cellStyle name="40% - Accent3 105 2" xfId="22705"/>
    <cellStyle name="40% - Accent3 105 3" xfId="22706"/>
    <cellStyle name="40% - Accent3 106" xfId="22707"/>
    <cellStyle name="40% - Accent3 106 2" xfId="22708"/>
    <cellStyle name="40% - Accent3 106 3" xfId="22709"/>
    <cellStyle name="40% - Accent3 107" xfId="22710"/>
    <cellStyle name="40% - Accent3 107 2" xfId="22711"/>
    <cellStyle name="40% - Accent3 107 3" xfId="22712"/>
    <cellStyle name="40% - Accent3 108" xfId="22713"/>
    <cellStyle name="40% - Accent3 108 2" xfId="22714"/>
    <cellStyle name="40% - Accent3 108 3" xfId="22715"/>
    <cellStyle name="40% - Accent3 109" xfId="22716"/>
    <cellStyle name="40% - Accent3 109 2" xfId="22717"/>
    <cellStyle name="40% - Accent3 109 3" xfId="22718"/>
    <cellStyle name="40% - Accent3 11" xfId="22719"/>
    <cellStyle name="40% - Accent3 11 10" xfId="22720"/>
    <cellStyle name="40% - Accent3 11 2" xfId="22721"/>
    <cellStyle name="40% - Accent3 11 2 2" xfId="22722"/>
    <cellStyle name="40% - Accent3 11 2 2 2" xfId="22723"/>
    <cellStyle name="40% - Accent3 11 2 2 2 2" xfId="22724"/>
    <cellStyle name="40% - Accent3 11 2 2 3" xfId="22725"/>
    <cellStyle name="40% - Accent3 11 2 3" xfId="22726"/>
    <cellStyle name="40% - Accent3 11 3" xfId="22727"/>
    <cellStyle name="40% - Accent3 11 3 2" xfId="22728"/>
    <cellStyle name="40% - Accent3 11 3 2 2" xfId="22729"/>
    <cellStyle name="40% - Accent3 11 3 3" xfId="22730"/>
    <cellStyle name="40% - Accent3 11 4" xfId="22731"/>
    <cellStyle name="40% - Accent3 11 4 2" xfId="22732"/>
    <cellStyle name="40% - Accent3 11 4 2 2" xfId="22733"/>
    <cellStyle name="40% - Accent3 11 4 3" xfId="22734"/>
    <cellStyle name="40% - Accent3 11 5" xfId="22735"/>
    <cellStyle name="40% - Accent3 11 5 2" xfId="22736"/>
    <cellStyle name="40% - Accent3 11 5 2 2" xfId="22737"/>
    <cellStyle name="40% - Accent3 11 5 3" xfId="22738"/>
    <cellStyle name="40% - Accent3 11 6" xfId="22739"/>
    <cellStyle name="40% - Accent3 11 6 2" xfId="22740"/>
    <cellStyle name="40% - Accent3 11 6 2 2" xfId="22741"/>
    <cellStyle name="40% - Accent3 11 6 3" xfId="22742"/>
    <cellStyle name="40% - Accent3 11 7" xfId="22743"/>
    <cellStyle name="40% - Accent3 11 7 2" xfId="22744"/>
    <cellStyle name="40% - Accent3 11 7 2 2" xfId="22745"/>
    <cellStyle name="40% - Accent3 11 7 3" xfId="22746"/>
    <cellStyle name="40% - Accent3 11 8" xfId="22747"/>
    <cellStyle name="40% - Accent3 11 9" xfId="22748"/>
    <cellStyle name="40% - Accent3 110" xfId="22749"/>
    <cellStyle name="40% - Accent3 110 2" xfId="22750"/>
    <cellStyle name="40% - Accent3 110 3" xfId="22751"/>
    <cellStyle name="40% - Accent3 111" xfId="22752"/>
    <cellStyle name="40% - Accent3 111 2" xfId="22753"/>
    <cellStyle name="40% - Accent3 111 3" xfId="22754"/>
    <cellStyle name="40% - Accent3 112" xfId="22755"/>
    <cellStyle name="40% - Accent3 112 2" xfId="22756"/>
    <cellStyle name="40% - Accent3 112 3" xfId="22757"/>
    <cellStyle name="40% - Accent3 113" xfId="22758"/>
    <cellStyle name="40% - Accent3 113 2" xfId="22759"/>
    <cellStyle name="40% - Accent3 113 3" xfId="22760"/>
    <cellStyle name="40% - Accent3 114" xfId="22761"/>
    <cellStyle name="40% - Accent3 114 2" xfId="22762"/>
    <cellStyle name="40% - Accent3 114 3" xfId="22763"/>
    <cellStyle name="40% - Accent3 115" xfId="22764"/>
    <cellStyle name="40% - Accent3 115 2" xfId="22765"/>
    <cellStyle name="40% - Accent3 115 3" xfId="22766"/>
    <cellStyle name="40% - Accent3 116" xfId="22767"/>
    <cellStyle name="40% - Accent3 116 2" xfId="22768"/>
    <cellStyle name="40% - Accent3 117" xfId="22769"/>
    <cellStyle name="40% - Accent3 117 2" xfId="22770"/>
    <cellStyle name="40% - Accent3 118" xfId="22771"/>
    <cellStyle name="40% - Accent3 118 2" xfId="22772"/>
    <cellStyle name="40% - Accent3 119" xfId="22773"/>
    <cellStyle name="40% - Accent3 119 2" xfId="22774"/>
    <cellStyle name="40% - Accent3 12" xfId="22775"/>
    <cellStyle name="40% - Accent3 12 2" xfId="22776"/>
    <cellStyle name="40% - Accent3 12 2 2" xfId="22777"/>
    <cellStyle name="40% - Accent3 12 2 2 2" xfId="22778"/>
    <cellStyle name="40% - Accent3 12 2 2 2 2" xfId="22779"/>
    <cellStyle name="40% - Accent3 12 2 2 3" xfId="22780"/>
    <cellStyle name="40% - Accent3 12 2 3" xfId="22781"/>
    <cellStyle name="40% - Accent3 12 3" xfId="22782"/>
    <cellStyle name="40% - Accent3 12 3 2" xfId="22783"/>
    <cellStyle name="40% - Accent3 12 3 2 2" xfId="22784"/>
    <cellStyle name="40% - Accent3 12 3 3" xfId="22785"/>
    <cellStyle name="40% - Accent3 12 3 4" xfId="22786"/>
    <cellStyle name="40% - Accent3 12 4" xfId="22787"/>
    <cellStyle name="40% - Accent3 12 4 2" xfId="22788"/>
    <cellStyle name="40% - Accent3 12 4 2 2" xfId="22789"/>
    <cellStyle name="40% - Accent3 12 4 3" xfId="22790"/>
    <cellStyle name="40% - Accent3 12 5" xfId="22791"/>
    <cellStyle name="40% - Accent3 12 5 2" xfId="22792"/>
    <cellStyle name="40% - Accent3 12 5 2 2" xfId="22793"/>
    <cellStyle name="40% - Accent3 12 5 3" xfId="22794"/>
    <cellStyle name="40% - Accent3 12 6" xfId="22795"/>
    <cellStyle name="40% - Accent3 12 6 2" xfId="22796"/>
    <cellStyle name="40% - Accent3 12 6 2 2" xfId="22797"/>
    <cellStyle name="40% - Accent3 12 6 3" xfId="22798"/>
    <cellStyle name="40% - Accent3 12 7" xfId="22799"/>
    <cellStyle name="40% - Accent3 12 8" xfId="22800"/>
    <cellStyle name="40% - Accent3 120" xfId="22801"/>
    <cellStyle name="40% - Accent3 120 2" xfId="22802"/>
    <cellStyle name="40% - Accent3 121" xfId="22803"/>
    <cellStyle name="40% - Accent3 121 2" xfId="22804"/>
    <cellStyle name="40% - Accent3 122" xfId="22805"/>
    <cellStyle name="40% - Accent3 122 2" xfId="22806"/>
    <cellStyle name="40% - Accent3 123" xfId="22807"/>
    <cellStyle name="40% - Accent3 123 2" xfId="22808"/>
    <cellStyle name="40% - Accent3 124" xfId="22809"/>
    <cellStyle name="40% - Accent3 124 2" xfId="22810"/>
    <cellStyle name="40% - Accent3 125" xfId="22811"/>
    <cellStyle name="40% - Accent3 125 2" xfId="22812"/>
    <cellStyle name="40% - Accent3 126" xfId="22813"/>
    <cellStyle name="40% - Accent3 126 2" xfId="22814"/>
    <cellStyle name="40% - Accent3 127" xfId="22815"/>
    <cellStyle name="40% - Accent3 127 2" xfId="22816"/>
    <cellStyle name="40% - Accent3 128" xfId="22817"/>
    <cellStyle name="40% - Accent3 128 2" xfId="22818"/>
    <cellStyle name="40% - Accent3 129" xfId="22819"/>
    <cellStyle name="40% - Accent3 129 2" xfId="22820"/>
    <cellStyle name="40% - Accent3 13" xfId="22821"/>
    <cellStyle name="40% - Accent3 13 2" xfId="22822"/>
    <cellStyle name="40% - Accent3 13 2 2" xfId="22823"/>
    <cellStyle name="40% - Accent3 13 2 2 2" xfId="22824"/>
    <cellStyle name="40% - Accent3 13 2 2 2 2" xfId="22825"/>
    <cellStyle name="40% - Accent3 13 2 2 3" xfId="22826"/>
    <cellStyle name="40% - Accent3 13 2 3" xfId="22827"/>
    <cellStyle name="40% - Accent3 13 3" xfId="22828"/>
    <cellStyle name="40% - Accent3 13 3 2" xfId="22829"/>
    <cellStyle name="40% - Accent3 13 3 2 2" xfId="22830"/>
    <cellStyle name="40% - Accent3 13 3 3" xfId="22831"/>
    <cellStyle name="40% - Accent3 13 3 4" xfId="22832"/>
    <cellStyle name="40% - Accent3 13 4" xfId="22833"/>
    <cellStyle name="40% - Accent3 13 4 2" xfId="22834"/>
    <cellStyle name="40% - Accent3 13 4 2 2" xfId="22835"/>
    <cellStyle name="40% - Accent3 13 4 3" xfId="22836"/>
    <cellStyle name="40% - Accent3 13 5" xfId="22837"/>
    <cellStyle name="40% - Accent3 13 5 2" xfId="22838"/>
    <cellStyle name="40% - Accent3 13 5 2 2" xfId="22839"/>
    <cellStyle name="40% - Accent3 13 5 3" xfId="22840"/>
    <cellStyle name="40% - Accent3 13 6" xfId="22841"/>
    <cellStyle name="40% - Accent3 13 6 2" xfId="22842"/>
    <cellStyle name="40% - Accent3 13 6 2 2" xfId="22843"/>
    <cellStyle name="40% - Accent3 13 6 3" xfId="22844"/>
    <cellStyle name="40% - Accent3 13 7" xfId="22845"/>
    <cellStyle name="40% - Accent3 13 8" xfId="22846"/>
    <cellStyle name="40% - Accent3 130" xfId="22847"/>
    <cellStyle name="40% - Accent3 130 2" xfId="22848"/>
    <cellStyle name="40% - Accent3 131" xfId="22849"/>
    <cellStyle name="40% - Accent3 131 2" xfId="22850"/>
    <cellStyle name="40% - Accent3 132" xfId="22851"/>
    <cellStyle name="40% - Accent3 132 2" xfId="22852"/>
    <cellStyle name="40% - Accent3 133" xfId="22853"/>
    <cellStyle name="40% - Accent3 133 2" xfId="22854"/>
    <cellStyle name="40% - Accent3 134" xfId="22855"/>
    <cellStyle name="40% - Accent3 134 2" xfId="22856"/>
    <cellStyle name="40% - Accent3 135" xfId="22857"/>
    <cellStyle name="40% - Accent3 135 2" xfId="22858"/>
    <cellStyle name="40% - Accent3 136" xfId="22859"/>
    <cellStyle name="40% - Accent3 136 2" xfId="22860"/>
    <cellStyle name="40% - Accent3 137" xfId="22861"/>
    <cellStyle name="40% - Accent3 137 2" xfId="22862"/>
    <cellStyle name="40% - Accent3 138" xfId="22863"/>
    <cellStyle name="40% - Accent3 138 2" xfId="22864"/>
    <cellStyle name="40% - Accent3 139" xfId="22865"/>
    <cellStyle name="40% - Accent3 139 2" xfId="22866"/>
    <cellStyle name="40% - Accent3 14" xfId="22867"/>
    <cellStyle name="40% - Accent3 14 2" xfId="22868"/>
    <cellStyle name="40% - Accent3 14 2 2" xfId="22869"/>
    <cellStyle name="40% - Accent3 14 2 2 2" xfId="22870"/>
    <cellStyle name="40% - Accent3 14 2 2 3" xfId="22871"/>
    <cellStyle name="40% - Accent3 14 2 2 4" xfId="22872"/>
    <cellStyle name="40% - Accent3 14 2 3" xfId="22873"/>
    <cellStyle name="40% - Accent3 14 2 4" xfId="22874"/>
    <cellStyle name="40% - Accent3 14 2 5" xfId="22875"/>
    <cellStyle name="40% - Accent3 14 2 6" xfId="22876"/>
    <cellStyle name="40% - Accent3 14 3" xfId="22877"/>
    <cellStyle name="40% - Accent3 14 3 2" xfId="22878"/>
    <cellStyle name="40% - Accent3 14 3 2 2" xfId="22879"/>
    <cellStyle name="40% - Accent3 14 3 3" xfId="22880"/>
    <cellStyle name="40% - Accent3 14 4" xfId="22881"/>
    <cellStyle name="40% - Accent3 14 4 2" xfId="22882"/>
    <cellStyle name="40% - Accent3 14 4 2 2" xfId="22883"/>
    <cellStyle name="40% - Accent3 14 4 3" xfId="22884"/>
    <cellStyle name="40% - Accent3 14 5" xfId="22885"/>
    <cellStyle name="40% - Accent3 14 5 2" xfId="22886"/>
    <cellStyle name="40% - Accent3 14 5 2 2" xfId="22887"/>
    <cellStyle name="40% - Accent3 14 5 3" xfId="22888"/>
    <cellStyle name="40% - Accent3 14 6" xfId="22889"/>
    <cellStyle name="40% - Accent3 14 6 2" xfId="22890"/>
    <cellStyle name="40% - Accent3 14 6 2 2" xfId="22891"/>
    <cellStyle name="40% - Accent3 14 6 3" xfId="22892"/>
    <cellStyle name="40% - Accent3 14 7" xfId="22893"/>
    <cellStyle name="40% - Accent3 140" xfId="22894"/>
    <cellStyle name="40% - Accent3 140 2" xfId="22895"/>
    <cellStyle name="40% - Accent3 141" xfId="22896"/>
    <cellStyle name="40% - Accent3 141 2" xfId="22897"/>
    <cellStyle name="40% - Accent3 142" xfId="22898"/>
    <cellStyle name="40% - Accent3 142 2" xfId="22899"/>
    <cellStyle name="40% - Accent3 143" xfId="22900"/>
    <cellStyle name="40% - Accent3 143 2" xfId="22901"/>
    <cellStyle name="40% - Accent3 144" xfId="22902"/>
    <cellStyle name="40% - Accent3 144 2" xfId="22903"/>
    <cellStyle name="40% - Accent3 145" xfId="22904"/>
    <cellStyle name="40% - Accent3 145 2" xfId="22905"/>
    <cellStyle name="40% - Accent3 146" xfId="22906"/>
    <cellStyle name="40% - Accent3 146 2" xfId="22907"/>
    <cellStyle name="40% - Accent3 147" xfId="22908"/>
    <cellStyle name="40% - Accent3 147 2" xfId="22909"/>
    <cellStyle name="40% - Accent3 148" xfId="22910"/>
    <cellStyle name="40% - Accent3 148 2" xfId="22911"/>
    <cellStyle name="40% - Accent3 149" xfId="22912"/>
    <cellStyle name="40% - Accent3 149 2" xfId="22913"/>
    <cellStyle name="40% - Accent3 15" xfId="22914"/>
    <cellStyle name="40% - Accent3 15 2" xfId="22915"/>
    <cellStyle name="40% - Accent3 15 2 2" xfId="22916"/>
    <cellStyle name="40% - Accent3 15 2 2 2" xfId="22917"/>
    <cellStyle name="40% - Accent3 15 2 2 3" xfId="22918"/>
    <cellStyle name="40% - Accent3 15 2 2 4" xfId="22919"/>
    <cellStyle name="40% - Accent3 15 2 3" xfId="22920"/>
    <cellStyle name="40% - Accent3 15 2 4" xfId="22921"/>
    <cellStyle name="40% - Accent3 15 2 5" xfId="22922"/>
    <cellStyle name="40% - Accent3 15 2 6" xfId="22923"/>
    <cellStyle name="40% - Accent3 15 3" xfId="22924"/>
    <cellStyle name="40% - Accent3 15 3 2" xfId="22925"/>
    <cellStyle name="40% - Accent3 15 3 2 2" xfId="22926"/>
    <cellStyle name="40% - Accent3 15 3 3" xfId="22927"/>
    <cellStyle name="40% - Accent3 15 4" xfId="22928"/>
    <cellStyle name="40% - Accent3 15 4 2" xfId="22929"/>
    <cellStyle name="40% - Accent3 15 4 2 2" xfId="22930"/>
    <cellStyle name="40% - Accent3 15 4 3" xfId="22931"/>
    <cellStyle name="40% - Accent3 15 5" xfId="22932"/>
    <cellStyle name="40% - Accent3 15 5 2" xfId="22933"/>
    <cellStyle name="40% - Accent3 15 5 2 2" xfId="22934"/>
    <cellStyle name="40% - Accent3 15 5 3" xfId="22935"/>
    <cellStyle name="40% - Accent3 15 6" xfId="22936"/>
    <cellStyle name="40% - Accent3 15 6 2" xfId="22937"/>
    <cellStyle name="40% - Accent3 15 6 2 2" xfId="22938"/>
    <cellStyle name="40% - Accent3 15 6 3" xfId="22939"/>
    <cellStyle name="40% - Accent3 15 7" xfId="22940"/>
    <cellStyle name="40% - Accent3 150" xfId="22941"/>
    <cellStyle name="40% - Accent3 150 2" xfId="22942"/>
    <cellStyle name="40% - Accent3 151" xfId="22943"/>
    <cellStyle name="40% - Accent3 151 2" xfId="22944"/>
    <cellStyle name="40% - Accent3 152" xfId="22945"/>
    <cellStyle name="40% - Accent3 152 2" xfId="22946"/>
    <cellStyle name="40% - Accent3 153" xfId="22947"/>
    <cellStyle name="40% - Accent3 153 2" xfId="22948"/>
    <cellStyle name="40% - Accent3 154" xfId="22949"/>
    <cellStyle name="40% - Accent3 154 2" xfId="22950"/>
    <cellStyle name="40% - Accent3 155" xfId="22951"/>
    <cellStyle name="40% - Accent3 155 2" xfId="22952"/>
    <cellStyle name="40% - Accent3 156" xfId="22953"/>
    <cellStyle name="40% - Accent3 156 2" xfId="22954"/>
    <cellStyle name="40% - Accent3 157" xfId="22955"/>
    <cellStyle name="40% - Accent3 157 2" xfId="22956"/>
    <cellStyle name="40% - Accent3 158" xfId="22957"/>
    <cellStyle name="40% - Accent3 158 2" xfId="22958"/>
    <cellStyle name="40% - Accent3 159" xfId="22959"/>
    <cellStyle name="40% - Accent3 159 2" xfId="22960"/>
    <cellStyle name="40% - Accent3 16" xfId="22961"/>
    <cellStyle name="40% - Accent3 16 2" xfId="22962"/>
    <cellStyle name="40% - Accent3 16 2 2" xfId="22963"/>
    <cellStyle name="40% - Accent3 16 2 2 2" xfId="22964"/>
    <cellStyle name="40% - Accent3 16 2 2 3" xfId="22965"/>
    <cellStyle name="40% - Accent3 16 2 2 4" xfId="22966"/>
    <cellStyle name="40% - Accent3 16 2 3" xfId="22967"/>
    <cellStyle name="40% - Accent3 16 2 4" xfId="22968"/>
    <cellStyle name="40% - Accent3 16 2 5" xfId="22969"/>
    <cellStyle name="40% - Accent3 16 2 6" xfId="22970"/>
    <cellStyle name="40% - Accent3 16 3" xfId="22971"/>
    <cellStyle name="40% - Accent3 16 3 2" xfId="22972"/>
    <cellStyle name="40% - Accent3 16 3 2 2" xfId="22973"/>
    <cellStyle name="40% - Accent3 16 3 3" xfId="22974"/>
    <cellStyle name="40% - Accent3 16 4" xfId="22975"/>
    <cellStyle name="40% - Accent3 16 4 2" xfId="22976"/>
    <cellStyle name="40% - Accent3 16 4 2 2" xfId="22977"/>
    <cellStyle name="40% - Accent3 16 4 3" xfId="22978"/>
    <cellStyle name="40% - Accent3 16 5" xfId="22979"/>
    <cellStyle name="40% - Accent3 16 5 2" xfId="22980"/>
    <cellStyle name="40% - Accent3 16 5 2 2" xfId="22981"/>
    <cellStyle name="40% - Accent3 16 5 3" xfId="22982"/>
    <cellStyle name="40% - Accent3 16 6" xfId="22983"/>
    <cellStyle name="40% - Accent3 16 6 2" xfId="22984"/>
    <cellStyle name="40% - Accent3 16 6 2 2" xfId="22985"/>
    <cellStyle name="40% - Accent3 16 6 3" xfId="22986"/>
    <cellStyle name="40% - Accent3 16 7" xfId="22987"/>
    <cellStyle name="40% - Accent3 160" xfId="22988"/>
    <cellStyle name="40% - Accent3 160 2" xfId="22989"/>
    <cellStyle name="40% - Accent3 161" xfId="22990"/>
    <cellStyle name="40% - Accent3 161 2" xfId="22991"/>
    <cellStyle name="40% - Accent3 162" xfId="22992"/>
    <cellStyle name="40% - Accent3 162 2" xfId="22993"/>
    <cellStyle name="40% - Accent3 163" xfId="22994"/>
    <cellStyle name="40% - Accent3 163 2" xfId="22995"/>
    <cellStyle name="40% - Accent3 164" xfId="22996"/>
    <cellStyle name="40% - Accent3 164 2" xfId="22997"/>
    <cellStyle name="40% - Accent3 165" xfId="22998"/>
    <cellStyle name="40% - Accent3 165 2" xfId="22999"/>
    <cellStyle name="40% - Accent3 166" xfId="23000"/>
    <cellStyle name="40% - Accent3 166 2" xfId="23001"/>
    <cellStyle name="40% - Accent3 167" xfId="23002"/>
    <cellStyle name="40% - Accent3 167 2" xfId="23003"/>
    <cellStyle name="40% - Accent3 168" xfId="23004"/>
    <cellStyle name="40% - Accent3 168 2" xfId="23005"/>
    <cellStyle name="40% - Accent3 169" xfId="23006"/>
    <cellStyle name="40% - Accent3 169 2" xfId="23007"/>
    <cellStyle name="40% - Accent3 17" xfId="23008"/>
    <cellStyle name="40% - Accent3 17 2" xfId="23009"/>
    <cellStyle name="40% - Accent3 17 2 2" xfId="23010"/>
    <cellStyle name="40% - Accent3 17 2 3" xfId="23011"/>
    <cellStyle name="40% - Accent3 17 2 4" xfId="23012"/>
    <cellStyle name="40% - Accent3 17 2 5" xfId="23013"/>
    <cellStyle name="40% - Accent3 17 3" xfId="23014"/>
    <cellStyle name="40% - Accent3 17 3 2" xfId="23015"/>
    <cellStyle name="40% - Accent3 17 3 2 2" xfId="23016"/>
    <cellStyle name="40% - Accent3 17 3 3" xfId="23017"/>
    <cellStyle name="40% - Accent3 17 4" xfId="23018"/>
    <cellStyle name="40% - Accent3 17 4 2" xfId="23019"/>
    <cellStyle name="40% - Accent3 17 4 2 2" xfId="23020"/>
    <cellStyle name="40% - Accent3 17 4 3" xfId="23021"/>
    <cellStyle name="40% - Accent3 17 5" xfId="23022"/>
    <cellStyle name="40% - Accent3 17 5 2" xfId="23023"/>
    <cellStyle name="40% - Accent3 17 5 2 2" xfId="23024"/>
    <cellStyle name="40% - Accent3 17 5 3" xfId="23025"/>
    <cellStyle name="40% - Accent3 17 6" xfId="23026"/>
    <cellStyle name="40% - Accent3 17 6 2" xfId="23027"/>
    <cellStyle name="40% - Accent3 17 6 2 2" xfId="23028"/>
    <cellStyle name="40% - Accent3 17 6 3" xfId="23029"/>
    <cellStyle name="40% - Accent3 17 7" xfId="23030"/>
    <cellStyle name="40% - Accent3 170" xfId="23031"/>
    <cellStyle name="40% - Accent3 170 2" xfId="23032"/>
    <cellStyle name="40% - Accent3 171" xfId="23033"/>
    <cellStyle name="40% - Accent3 171 2" xfId="23034"/>
    <cellStyle name="40% - Accent3 172" xfId="23035"/>
    <cellStyle name="40% - Accent3 172 2" xfId="23036"/>
    <cellStyle name="40% - Accent3 173" xfId="23037"/>
    <cellStyle name="40% - Accent3 173 2" xfId="23038"/>
    <cellStyle name="40% - Accent3 174" xfId="23039"/>
    <cellStyle name="40% - Accent3 174 2" xfId="23040"/>
    <cellStyle name="40% - Accent3 175" xfId="23041"/>
    <cellStyle name="40% - Accent3 176" xfId="23042"/>
    <cellStyle name="40% - Accent3 177" xfId="23043"/>
    <cellStyle name="40% - Accent3 178" xfId="23044"/>
    <cellStyle name="40% - Accent3 179" xfId="23045"/>
    <cellStyle name="40% - Accent3 18" xfId="23046"/>
    <cellStyle name="40% - Accent3 18 2" xfId="23047"/>
    <cellStyle name="40% - Accent3 18 2 2" xfId="23048"/>
    <cellStyle name="40% - Accent3 18 2 3" xfId="23049"/>
    <cellStyle name="40% - Accent3 18 2 4" xfId="23050"/>
    <cellStyle name="40% - Accent3 18 2 5" xfId="23051"/>
    <cellStyle name="40% - Accent3 18 3" xfId="23052"/>
    <cellStyle name="40% - Accent3 18 3 2" xfId="23053"/>
    <cellStyle name="40% - Accent3 18 3 2 2" xfId="23054"/>
    <cellStyle name="40% - Accent3 18 3 3" xfId="23055"/>
    <cellStyle name="40% - Accent3 18 4" xfId="23056"/>
    <cellStyle name="40% - Accent3 18 4 2" xfId="23057"/>
    <cellStyle name="40% - Accent3 18 4 2 2" xfId="23058"/>
    <cellStyle name="40% - Accent3 18 4 3" xfId="23059"/>
    <cellStyle name="40% - Accent3 18 5" xfId="23060"/>
    <cellStyle name="40% - Accent3 18 5 2" xfId="23061"/>
    <cellStyle name="40% - Accent3 18 5 2 2" xfId="23062"/>
    <cellStyle name="40% - Accent3 18 5 3" xfId="23063"/>
    <cellStyle name="40% - Accent3 18 6" xfId="23064"/>
    <cellStyle name="40% - Accent3 18 6 2" xfId="23065"/>
    <cellStyle name="40% - Accent3 18 6 2 2" xfId="23066"/>
    <cellStyle name="40% - Accent3 18 6 3" xfId="23067"/>
    <cellStyle name="40% - Accent3 18 7" xfId="23068"/>
    <cellStyle name="40% - Accent3 180" xfId="23069"/>
    <cellStyle name="40% - Accent3 181" xfId="23070"/>
    <cellStyle name="40% - Accent3 182" xfId="23071"/>
    <cellStyle name="40% - Accent3 183" xfId="23072"/>
    <cellStyle name="40% - Accent3 184" xfId="23073"/>
    <cellStyle name="40% - Accent3 185" xfId="23074"/>
    <cellStyle name="40% - Accent3 186" xfId="23075"/>
    <cellStyle name="40% - Accent3 187" xfId="23076"/>
    <cellStyle name="40% - Accent3 188" xfId="23077"/>
    <cellStyle name="40% - Accent3 189" xfId="23078"/>
    <cellStyle name="40% - Accent3 19" xfId="23079"/>
    <cellStyle name="40% - Accent3 19 2" xfId="23080"/>
    <cellStyle name="40% - Accent3 19 2 2" xfId="23081"/>
    <cellStyle name="40% - Accent3 19 2 3" xfId="23082"/>
    <cellStyle name="40% - Accent3 19 2 4" xfId="23083"/>
    <cellStyle name="40% - Accent3 19 2 5" xfId="23084"/>
    <cellStyle name="40% - Accent3 19 3" xfId="23085"/>
    <cellStyle name="40% - Accent3 19 3 2" xfId="23086"/>
    <cellStyle name="40% - Accent3 19 3 2 2" xfId="23087"/>
    <cellStyle name="40% - Accent3 19 3 3" xfId="23088"/>
    <cellStyle name="40% - Accent3 19 4" xfId="23089"/>
    <cellStyle name="40% - Accent3 19 4 2" xfId="23090"/>
    <cellStyle name="40% - Accent3 19 4 2 2" xfId="23091"/>
    <cellStyle name="40% - Accent3 19 4 3" xfId="23092"/>
    <cellStyle name="40% - Accent3 19 5" xfId="23093"/>
    <cellStyle name="40% - Accent3 19 5 2" xfId="23094"/>
    <cellStyle name="40% - Accent3 19 5 2 2" xfId="23095"/>
    <cellStyle name="40% - Accent3 19 5 3" xfId="23096"/>
    <cellStyle name="40% - Accent3 19 6" xfId="23097"/>
    <cellStyle name="40% - Accent3 19 6 2" xfId="23098"/>
    <cellStyle name="40% - Accent3 19 6 2 2" xfId="23099"/>
    <cellStyle name="40% - Accent3 19 6 3" xfId="23100"/>
    <cellStyle name="40% - Accent3 19 7" xfId="23101"/>
    <cellStyle name="40% - Accent3 190" xfId="23102"/>
    <cellStyle name="40% - Accent3 191" xfId="23103"/>
    <cellStyle name="40% - Accent3 192" xfId="23104"/>
    <cellStyle name="40% - Accent3 193" xfId="23105"/>
    <cellStyle name="40% - Accent3 194" xfId="23106"/>
    <cellStyle name="40% - Accent3 195" xfId="23107"/>
    <cellStyle name="40% - Accent3 196" xfId="23108"/>
    <cellStyle name="40% - Accent3 197" xfId="23109"/>
    <cellStyle name="40% - Accent3 198" xfId="23110"/>
    <cellStyle name="40% - Accent3 199" xfId="23111"/>
    <cellStyle name="40% - Accent3 2" xfId="23112"/>
    <cellStyle name="40% - Accent3 2 10" xfId="23113"/>
    <cellStyle name="40% - Accent3 2 10 2" xfId="23114"/>
    <cellStyle name="40% - Accent3 2 10 2 2" xfId="23115"/>
    <cellStyle name="40% - Accent3 2 10 3" xfId="23116"/>
    <cellStyle name="40% - Accent3 2 11" xfId="23117"/>
    <cellStyle name="40% - Accent3 2 11 2" xfId="23118"/>
    <cellStyle name="40% - Accent3 2 11 2 2" xfId="23119"/>
    <cellStyle name="40% - Accent3 2 11 3" xfId="23120"/>
    <cellStyle name="40% - Accent3 2 12" xfId="23121"/>
    <cellStyle name="40% - Accent3 2 12 2" xfId="23122"/>
    <cellStyle name="40% - Accent3 2 12 2 2" xfId="23123"/>
    <cellStyle name="40% - Accent3 2 12 3" xfId="23124"/>
    <cellStyle name="40% - Accent3 2 13" xfId="23125"/>
    <cellStyle name="40% - Accent3 2 13 2" xfId="23126"/>
    <cellStyle name="40% - Accent3 2 13 2 2" xfId="23127"/>
    <cellStyle name="40% - Accent3 2 13 3" xfId="23128"/>
    <cellStyle name="40% - Accent3 2 14" xfId="23129"/>
    <cellStyle name="40% - Accent3 2 14 2" xfId="23130"/>
    <cellStyle name="40% - Accent3 2 14 2 2" xfId="23131"/>
    <cellStyle name="40% - Accent3 2 14 3" xfId="23132"/>
    <cellStyle name="40% - Accent3 2 15" xfId="23133"/>
    <cellStyle name="40% - Accent3 2 15 2" xfId="23134"/>
    <cellStyle name="40% - Accent3 2 15 2 2" xfId="23135"/>
    <cellStyle name="40% - Accent3 2 15 3" xfId="23136"/>
    <cellStyle name="40% - Accent3 2 16" xfId="23137"/>
    <cellStyle name="40% - Accent3 2 17" xfId="23138"/>
    <cellStyle name="40% - Accent3 2 17 2" xfId="23139"/>
    <cellStyle name="40% - Accent3 2 17 2 2" xfId="23140"/>
    <cellStyle name="40% - Accent3 2 17 3" xfId="23141"/>
    <cellStyle name="40% - Accent3 2 18" xfId="23142"/>
    <cellStyle name="40% - Accent3 2 18 2" xfId="23143"/>
    <cellStyle name="40% - Accent3 2 18 2 2" xfId="23144"/>
    <cellStyle name="40% - Accent3 2 18 3" xfId="23145"/>
    <cellStyle name="40% - Accent3 2 19" xfId="23146"/>
    <cellStyle name="40% - Accent3 2 19 2" xfId="23147"/>
    <cellStyle name="40% - Accent3 2 19 2 2" xfId="23148"/>
    <cellStyle name="40% - Accent3 2 19 3" xfId="23149"/>
    <cellStyle name="40% - Accent3 2 2" xfId="23150"/>
    <cellStyle name="40% - Accent3 2 2 10" xfId="23151"/>
    <cellStyle name="40% - Accent3 2 2 11" xfId="23152"/>
    <cellStyle name="40% - Accent3 2 2 12" xfId="23153"/>
    <cellStyle name="40% - Accent3 2 2 2" xfId="23154"/>
    <cellStyle name="40% - Accent3 2 2 2 10" xfId="23155"/>
    <cellStyle name="40% - Accent3 2 2 2 2" xfId="23156"/>
    <cellStyle name="40% - Accent3 2 2 2 2 2" xfId="23157"/>
    <cellStyle name="40% - Accent3 2 2 2 2 2 2" xfId="23158"/>
    <cellStyle name="40% - Accent3 2 2 2 2 2 2 2" xfId="23159"/>
    <cellStyle name="40% - Accent3 2 2 2 2 2 2 2 2" xfId="23160"/>
    <cellStyle name="40% - Accent3 2 2 2 2 2 2 2 2 2" xfId="23161"/>
    <cellStyle name="40% - Accent3 2 2 2 2 2 2 2 2 2 2" xfId="23162"/>
    <cellStyle name="40% - Accent3 2 2 2 2 2 2 2 2 2 2 2" xfId="23163"/>
    <cellStyle name="40% - Accent3 2 2 2 2 2 2 2 2 2 3" xfId="23164"/>
    <cellStyle name="40% - Accent3 2 2 2 2 2 2 2 2 3" xfId="23165"/>
    <cellStyle name="40% - Accent3 2 2 2 2 2 2 2 2 3 2" xfId="23166"/>
    <cellStyle name="40% - Accent3 2 2 2 2 2 2 2 2 3 2 2" xfId="23167"/>
    <cellStyle name="40% - Accent3 2 2 2 2 2 2 2 2 3 3" xfId="23168"/>
    <cellStyle name="40% - Accent3 2 2 2 2 2 2 2 2 4" xfId="23169"/>
    <cellStyle name="40% - Accent3 2 2 2 2 2 2 2 3" xfId="23170"/>
    <cellStyle name="40% - Accent3 2 2 2 2 2 2 2 4" xfId="23171"/>
    <cellStyle name="40% - Accent3 2 2 2 2 2 2 2 4 2" xfId="23172"/>
    <cellStyle name="40% - Accent3 2 2 2 2 2 2 2 5" xfId="23173"/>
    <cellStyle name="40% - Accent3 2 2 2 2 2 2 2 6" xfId="23174"/>
    <cellStyle name="40% - Accent3 2 2 2 2 2 2 2 7" xfId="23175"/>
    <cellStyle name="40% - Accent3 2 2 2 2 2 2 3" xfId="23176"/>
    <cellStyle name="40% - Accent3 2 2 2 2 2 2 3 2" xfId="23177"/>
    <cellStyle name="40% - Accent3 2 2 2 2 2 2 3 2 2" xfId="23178"/>
    <cellStyle name="40% - Accent3 2 2 2 2 2 2 3 3" xfId="23179"/>
    <cellStyle name="40% - Accent3 2 2 2 2 2 2 4" xfId="23180"/>
    <cellStyle name="40% - Accent3 2 2 2 2 2 2 5" xfId="23181"/>
    <cellStyle name="40% - Accent3 2 2 2 2 2 2 6" xfId="23182"/>
    <cellStyle name="40% - Accent3 2 2 2 2 2 2 7" xfId="23183"/>
    <cellStyle name="40% - Accent3 2 2 2 2 2 3" xfId="23184"/>
    <cellStyle name="40% - Accent3 2 2 2 2 2 4" xfId="23185"/>
    <cellStyle name="40% - Accent3 2 2 2 2 2 4 2" xfId="23186"/>
    <cellStyle name="40% - Accent3 2 2 2 2 2 5" xfId="23187"/>
    <cellStyle name="40% - Accent3 2 2 2 2 2 6" xfId="23188"/>
    <cellStyle name="40% - Accent3 2 2 2 2 2 7" xfId="23189"/>
    <cellStyle name="40% - Accent3 2 2 2 2 3" xfId="23190"/>
    <cellStyle name="40% - Accent3 2 2 2 2 3 2" xfId="23191"/>
    <cellStyle name="40% - Accent3 2 2 2 2 3 2 2" xfId="23192"/>
    <cellStyle name="40% - Accent3 2 2 2 2 3 3" xfId="23193"/>
    <cellStyle name="40% - Accent3 2 2 2 2 4" xfId="23194"/>
    <cellStyle name="40% - Accent3 2 2 2 2 4 2" xfId="23195"/>
    <cellStyle name="40% - Accent3 2 2 2 2 4 2 2" xfId="23196"/>
    <cellStyle name="40% - Accent3 2 2 2 2 4 3" xfId="23197"/>
    <cellStyle name="40% - Accent3 2 2 2 2 5" xfId="23198"/>
    <cellStyle name="40% - Accent3 2 2 2 2 5 2" xfId="23199"/>
    <cellStyle name="40% - Accent3 2 2 2 2 5 2 2" xfId="23200"/>
    <cellStyle name="40% - Accent3 2 2 2 2 5 3" xfId="23201"/>
    <cellStyle name="40% - Accent3 2 2 2 2 6" xfId="23202"/>
    <cellStyle name="40% - Accent3 2 2 2 2 7" xfId="23203"/>
    <cellStyle name="40% - Accent3 2 2 2 2 8" xfId="23204"/>
    <cellStyle name="40% - Accent3 2 2 2 2 9" xfId="23205"/>
    <cellStyle name="40% - Accent3 2 2 2 3" xfId="23206"/>
    <cellStyle name="40% - Accent3 2 2 2 4" xfId="23207"/>
    <cellStyle name="40% - Accent3 2 2 2 5" xfId="23208"/>
    <cellStyle name="40% - Accent3 2 2 2 6" xfId="23209"/>
    <cellStyle name="40% - Accent3 2 2 2 6 2" xfId="23210"/>
    <cellStyle name="40% - Accent3 2 2 2 7" xfId="23211"/>
    <cellStyle name="40% - Accent3 2 2 2 8" xfId="23212"/>
    <cellStyle name="40% - Accent3 2 2 2 9" xfId="23213"/>
    <cellStyle name="40% - Accent3 2 2 3" xfId="23214"/>
    <cellStyle name="40% - Accent3 2 2 3 2" xfId="23215"/>
    <cellStyle name="40% - Accent3 2 2 3 2 2" xfId="23216"/>
    <cellStyle name="40% - Accent3 2 2 3 3" xfId="23217"/>
    <cellStyle name="40% - Accent3 2 2 3 4" xfId="23218"/>
    <cellStyle name="40% - Accent3 2 2 4" xfId="23219"/>
    <cellStyle name="40% - Accent3 2 2 4 2" xfId="23220"/>
    <cellStyle name="40% - Accent3 2 2 4 2 2" xfId="23221"/>
    <cellStyle name="40% - Accent3 2 2 4 3" xfId="23222"/>
    <cellStyle name="40% - Accent3 2 2 5" xfId="23223"/>
    <cellStyle name="40% - Accent3 2 2 5 2" xfId="23224"/>
    <cellStyle name="40% - Accent3 2 2 5 2 2" xfId="23225"/>
    <cellStyle name="40% - Accent3 2 2 5 3" xfId="23226"/>
    <cellStyle name="40% - Accent3 2 2 6" xfId="23227"/>
    <cellStyle name="40% - Accent3 2 2 6 2" xfId="23228"/>
    <cellStyle name="40% - Accent3 2 2 6 2 2" xfId="23229"/>
    <cellStyle name="40% - Accent3 2 2 6 3" xfId="23230"/>
    <cellStyle name="40% - Accent3 2 2 7" xfId="23231"/>
    <cellStyle name="40% - Accent3 2 2 8" xfId="23232"/>
    <cellStyle name="40% - Accent3 2 2 9" xfId="23233"/>
    <cellStyle name="40% - Accent3 2 20" xfId="23234"/>
    <cellStyle name="40% - Accent3 2 21" xfId="23235"/>
    <cellStyle name="40% - Accent3 2 22" xfId="23236"/>
    <cellStyle name="40% - Accent3 2 23" xfId="23237"/>
    <cellStyle name="40% - Accent3 2 24" xfId="23238"/>
    <cellStyle name="40% - Accent3 2 25" xfId="23239"/>
    <cellStyle name="40% - Accent3 2 26" xfId="23240"/>
    <cellStyle name="40% - Accent3 2 27" xfId="23241"/>
    <cellStyle name="40% - Accent3 2 28" xfId="23242"/>
    <cellStyle name="40% - Accent3 2 29" xfId="23243"/>
    <cellStyle name="40% - Accent3 2 3" xfId="23244"/>
    <cellStyle name="40% - Accent3 2 3 2" xfId="23245"/>
    <cellStyle name="40% - Accent3 2 3 3" xfId="23246"/>
    <cellStyle name="40% - Accent3 2 3 3 2" xfId="23247"/>
    <cellStyle name="40% - Accent3 2 3 4" xfId="23248"/>
    <cellStyle name="40% - Accent3 2 30" xfId="23249"/>
    <cellStyle name="40% - Accent3 2 31" xfId="23250"/>
    <cellStyle name="40% - Accent3 2 32" xfId="23251"/>
    <cellStyle name="40% - Accent3 2 4" xfId="23252"/>
    <cellStyle name="40% - Accent3 2 4 2" xfId="23253"/>
    <cellStyle name="40% - Accent3 2 4 3" xfId="23254"/>
    <cellStyle name="40% - Accent3 2 4 3 2" xfId="23255"/>
    <cellStyle name="40% - Accent3 2 4 4" xfId="23256"/>
    <cellStyle name="40% - Accent3 2 5" xfId="23257"/>
    <cellStyle name="40% - Accent3 2 5 2" xfId="23258"/>
    <cellStyle name="40% - Accent3 2 5 3" xfId="23259"/>
    <cellStyle name="40% - Accent3 2 5 3 2" xfId="23260"/>
    <cellStyle name="40% - Accent3 2 5 4" xfId="23261"/>
    <cellStyle name="40% - Accent3 2 6" xfId="23262"/>
    <cellStyle name="40% - Accent3 2 6 2" xfId="23263"/>
    <cellStyle name="40% - Accent3 2 6 2 2" xfId="23264"/>
    <cellStyle name="40% - Accent3 2 6 3" xfId="23265"/>
    <cellStyle name="40% - Accent3 2 7" xfId="23266"/>
    <cellStyle name="40% - Accent3 2 7 2" xfId="23267"/>
    <cellStyle name="40% - Accent3 2 7 2 2" xfId="23268"/>
    <cellStyle name="40% - Accent3 2 7 3" xfId="23269"/>
    <cellStyle name="40% - Accent3 2 8" xfId="23270"/>
    <cellStyle name="40% - Accent3 2 8 2" xfId="23271"/>
    <cellStyle name="40% - Accent3 2 8 2 2" xfId="23272"/>
    <cellStyle name="40% - Accent3 2 8 3" xfId="23273"/>
    <cellStyle name="40% - Accent3 2 9" xfId="23274"/>
    <cellStyle name="40% - Accent3 2 9 2" xfId="23275"/>
    <cellStyle name="40% - Accent3 2 9 2 2" xfId="23276"/>
    <cellStyle name="40% - Accent3 2 9 3" xfId="23277"/>
    <cellStyle name="40% - Accent3 20" xfId="23278"/>
    <cellStyle name="40% - Accent3 20 2" xfId="23279"/>
    <cellStyle name="40% - Accent3 20 2 2" xfId="23280"/>
    <cellStyle name="40% - Accent3 20 2 3" xfId="23281"/>
    <cellStyle name="40% - Accent3 20 2 4" xfId="23282"/>
    <cellStyle name="40% - Accent3 20 2 5" xfId="23283"/>
    <cellStyle name="40% - Accent3 20 3" xfId="23284"/>
    <cellStyle name="40% - Accent3 20 3 2" xfId="23285"/>
    <cellStyle name="40% - Accent3 20 3 2 2" xfId="23286"/>
    <cellStyle name="40% - Accent3 20 3 3" xfId="23287"/>
    <cellStyle name="40% - Accent3 20 4" xfId="23288"/>
    <cellStyle name="40% - Accent3 20 4 2" xfId="23289"/>
    <cellStyle name="40% - Accent3 20 4 2 2" xfId="23290"/>
    <cellStyle name="40% - Accent3 20 4 3" xfId="23291"/>
    <cellStyle name="40% - Accent3 20 5" xfId="23292"/>
    <cellStyle name="40% - Accent3 20 5 2" xfId="23293"/>
    <cellStyle name="40% - Accent3 20 5 2 2" xfId="23294"/>
    <cellStyle name="40% - Accent3 20 5 3" xfId="23295"/>
    <cellStyle name="40% - Accent3 20 6" xfId="23296"/>
    <cellStyle name="40% - Accent3 20 6 2" xfId="23297"/>
    <cellStyle name="40% - Accent3 20 6 2 2" xfId="23298"/>
    <cellStyle name="40% - Accent3 20 6 3" xfId="23299"/>
    <cellStyle name="40% - Accent3 20 7" xfId="23300"/>
    <cellStyle name="40% - Accent3 200" xfId="23301"/>
    <cellStyle name="40% - Accent3 201" xfId="23302"/>
    <cellStyle name="40% - Accent3 202" xfId="23303"/>
    <cellStyle name="40% - Accent3 203" xfId="23304"/>
    <cellStyle name="40% - Accent3 204" xfId="23305"/>
    <cellStyle name="40% - Accent3 205" xfId="23306"/>
    <cellStyle name="40% - Accent3 206" xfId="23307"/>
    <cellStyle name="40% - Accent3 207" xfId="23308"/>
    <cellStyle name="40% - Accent3 208" xfId="23309"/>
    <cellStyle name="40% - Accent3 209" xfId="23310"/>
    <cellStyle name="40% - Accent3 21" xfId="23311"/>
    <cellStyle name="40% - Accent3 21 2" xfId="23312"/>
    <cellStyle name="40% - Accent3 21 2 2" xfId="23313"/>
    <cellStyle name="40% - Accent3 21 2 3" xfId="23314"/>
    <cellStyle name="40% - Accent3 21 2 4" xfId="23315"/>
    <cellStyle name="40% - Accent3 21 2 5" xfId="23316"/>
    <cellStyle name="40% - Accent3 21 3" xfId="23317"/>
    <cellStyle name="40% - Accent3 21 3 2" xfId="23318"/>
    <cellStyle name="40% - Accent3 21 3 2 2" xfId="23319"/>
    <cellStyle name="40% - Accent3 21 3 3" xfId="23320"/>
    <cellStyle name="40% - Accent3 21 4" xfId="23321"/>
    <cellStyle name="40% - Accent3 21 4 2" xfId="23322"/>
    <cellStyle name="40% - Accent3 21 4 2 2" xfId="23323"/>
    <cellStyle name="40% - Accent3 21 4 3" xfId="23324"/>
    <cellStyle name="40% - Accent3 21 5" xfId="23325"/>
    <cellStyle name="40% - Accent3 21 5 2" xfId="23326"/>
    <cellStyle name="40% - Accent3 21 5 2 2" xfId="23327"/>
    <cellStyle name="40% - Accent3 21 5 3" xfId="23328"/>
    <cellStyle name="40% - Accent3 21 6" xfId="23329"/>
    <cellStyle name="40% - Accent3 21 6 2" xfId="23330"/>
    <cellStyle name="40% - Accent3 21 6 2 2" xfId="23331"/>
    <cellStyle name="40% - Accent3 21 6 3" xfId="23332"/>
    <cellStyle name="40% - Accent3 21 7" xfId="23333"/>
    <cellStyle name="40% - Accent3 210" xfId="23334"/>
    <cellStyle name="40% - Accent3 211" xfId="23335"/>
    <cellStyle name="40% - Accent3 212" xfId="23336"/>
    <cellStyle name="40% - Accent3 213" xfId="23337"/>
    <cellStyle name="40% - Accent3 214" xfId="23338"/>
    <cellStyle name="40% - Accent3 215" xfId="23339"/>
    <cellStyle name="40% - Accent3 216" xfId="23340"/>
    <cellStyle name="40% - Accent3 217" xfId="23341"/>
    <cellStyle name="40% - Accent3 218" xfId="23342"/>
    <cellStyle name="40% - Accent3 219" xfId="23343"/>
    <cellStyle name="40% - Accent3 22" xfId="23344"/>
    <cellStyle name="40% - Accent3 22 2" xfId="23345"/>
    <cellStyle name="40% - Accent3 22 2 2" xfId="23346"/>
    <cellStyle name="40% - Accent3 22 2 3" xfId="23347"/>
    <cellStyle name="40% - Accent3 22 2 4" xfId="23348"/>
    <cellStyle name="40% - Accent3 22 2 5" xfId="23349"/>
    <cellStyle name="40% - Accent3 22 3" xfId="23350"/>
    <cellStyle name="40% - Accent3 22 3 2" xfId="23351"/>
    <cellStyle name="40% - Accent3 22 3 2 2" xfId="23352"/>
    <cellStyle name="40% - Accent3 22 3 3" xfId="23353"/>
    <cellStyle name="40% - Accent3 22 4" xfId="23354"/>
    <cellStyle name="40% - Accent3 22 4 2" xfId="23355"/>
    <cellStyle name="40% - Accent3 22 4 2 2" xfId="23356"/>
    <cellStyle name="40% - Accent3 22 4 3" xfId="23357"/>
    <cellStyle name="40% - Accent3 22 5" xfId="23358"/>
    <cellStyle name="40% - Accent3 22 5 2" xfId="23359"/>
    <cellStyle name="40% - Accent3 22 5 2 2" xfId="23360"/>
    <cellStyle name="40% - Accent3 22 5 3" xfId="23361"/>
    <cellStyle name="40% - Accent3 22 6" xfId="23362"/>
    <cellStyle name="40% - Accent3 22 6 2" xfId="23363"/>
    <cellStyle name="40% - Accent3 22 6 2 2" xfId="23364"/>
    <cellStyle name="40% - Accent3 22 6 3" xfId="23365"/>
    <cellStyle name="40% - Accent3 22 7" xfId="23366"/>
    <cellStyle name="40% - Accent3 220" xfId="23367"/>
    <cellStyle name="40% - Accent3 221" xfId="23368"/>
    <cellStyle name="40% - Accent3 222" xfId="23369"/>
    <cellStyle name="40% - Accent3 223" xfId="23370"/>
    <cellStyle name="40% - Accent3 224" xfId="23371"/>
    <cellStyle name="40% - Accent3 225" xfId="23372"/>
    <cellStyle name="40% - Accent3 226" xfId="23373"/>
    <cellStyle name="40% - Accent3 227" xfId="23374"/>
    <cellStyle name="40% - Accent3 228" xfId="23375"/>
    <cellStyle name="40% - Accent3 229" xfId="23376"/>
    <cellStyle name="40% - Accent3 23" xfId="23377"/>
    <cellStyle name="40% - Accent3 23 2" xfId="23378"/>
    <cellStyle name="40% - Accent3 23 2 2" xfId="23379"/>
    <cellStyle name="40% - Accent3 23 2 3" xfId="23380"/>
    <cellStyle name="40% - Accent3 23 2 4" xfId="23381"/>
    <cellStyle name="40% - Accent3 23 2 5" xfId="23382"/>
    <cellStyle name="40% - Accent3 23 3" xfId="23383"/>
    <cellStyle name="40% - Accent3 23 3 2" xfId="23384"/>
    <cellStyle name="40% - Accent3 23 3 2 2" xfId="23385"/>
    <cellStyle name="40% - Accent3 23 3 3" xfId="23386"/>
    <cellStyle name="40% - Accent3 23 4" xfId="23387"/>
    <cellStyle name="40% - Accent3 23 4 2" xfId="23388"/>
    <cellStyle name="40% - Accent3 23 4 2 2" xfId="23389"/>
    <cellStyle name="40% - Accent3 23 4 3" xfId="23390"/>
    <cellStyle name="40% - Accent3 23 5" xfId="23391"/>
    <cellStyle name="40% - Accent3 23 5 2" xfId="23392"/>
    <cellStyle name="40% - Accent3 23 5 2 2" xfId="23393"/>
    <cellStyle name="40% - Accent3 23 5 3" xfId="23394"/>
    <cellStyle name="40% - Accent3 23 6" xfId="23395"/>
    <cellStyle name="40% - Accent3 23 6 2" xfId="23396"/>
    <cellStyle name="40% - Accent3 23 6 2 2" xfId="23397"/>
    <cellStyle name="40% - Accent3 23 6 3" xfId="23398"/>
    <cellStyle name="40% - Accent3 23 7" xfId="23399"/>
    <cellStyle name="40% - Accent3 230" xfId="23400"/>
    <cellStyle name="40% - Accent3 231" xfId="23401"/>
    <cellStyle name="40% - Accent3 232" xfId="23402"/>
    <cellStyle name="40% - Accent3 233" xfId="23403"/>
    <cellStyle name="40% - Accent3 234" xfId="23404"/>
    <cellStyle name="40% - Accent3 235" xfId="23405"/>
    <cellStyle name="40% - Accent3 236" xfId="23406"/>
    <cellStyle name="40% - Accent3 237" xfId="23407"/>
    <cellStyle name="40% - Accent3 238" xfId="23408"/>
    <cellStyle name="40% - Accent3 24" xfId="23409"/>
    <cellStyle name="40% - Accent3 24 2" xfId="23410"/>
    <cellStyle name="40% - Accent3 24 2 2" xfId="23411"/>
    <cellStyle name="40% - Accent3 24 2 3" xfId="23412"/>
    <cellStyle name="40% - Accent3 24 2 4" xfId="23413"/>
    <cellStyle name="40% - Accent3 24 2 5" xfId="23414"/>
    <cellStyle name="40% - Accent3 24 3" xfId="23415"/>
    <cellStyle name="40% - Accent3 24 3 2" xfId="23416"/>
    <cellStyle name="40% - Accent3 24 3 2 2" xfId="23417"/>
    <cellStyle name="40% - Accent3 24 3 3" xfId="23418"/>
    <cellStyle name="40% - Accent3 24 4" xfId="23419"/>
    <cellStyle name="40% - Accent3 24 4 2" xfId="23420"/>
    <cellStyle name="40% - Accent3 24 4 2 2" xfId="23421"/>
    <cellStyle name="40% - Accent3 24 4 3" xfId="23422"/>
    <cellStyle name="40% - Accent3 24 5" xfId="23423"/>
    <cellStyle name="40% - Accent3 24 5 2" xfId="23424"/>
    <cellStyle name="40% - Accent3 24 5 2 2" xfId="23425"/>
    <cellStyle name="40% - Accent3 24 5 3" xfId="23426"/>
    <cellStyle name="40% - Accent3 24 6" xfId="23427"/>
    <cellStyle name="40% - Accent3 24 6 2" xfId="23428"/>
    <cellStyle name="40% - Accent3 24 6 2 2" xfId="23429"/>
    <cellStyle name="40% - Accent3 24 6 3" xfId="23430"/>
    <cellStyle name="40% - Accent3 24 7" xfId="23431"/>
    <cellStyle name="40% - Accent3 25" xfId="23432"/>
    <cellStyle name="40% - Accent3 25 2" xfId="23433"/>
    <cellStyle name="40% - Accent3 25 2 2" xfId="23434"/>
    <cellStyle name="40% - Accent3 25 2 3" xfId="23435"/>
    <cellStyle name="40% - Accent3 25 2 4" xfId="23436"/>
    <cellStyle name="40% - Accent3 25 2 5" xfId="23437"/>
    <cellStyle name="40% - Accent3 25 3" xfId="23438"/>
    <cellStyle name="40% - Accent3 25 3 2" xfId="23439"/>
    <cellStyle name="40% - Accent3 25 3 2 2" xfId="23440"/>
    <cellStyle name="40% - Accent3 25 3 3" xfId="23441"/>
    <cellStyle name="40% - Accent3 25 4" xfId="23442"/>
    <cellStyle name="40% - Accent3 25 4 2" xfId="23443"/>
    <cellStyle name="40% - Accent3 25 4 2 2" xfId="23444"/>
    <cellStyle name="40% - Accent3 25 4 3" xfId="23445"/>
    <cellStyle name="40% - Accent3 25 5" xfId="23446"/>
    <cellStyle name="40% - Accent3 25 5 2" xfId="23447"/>
    <cellStyle name="40% - Accent3 25 5 2 2" xfId="23448"/>
    <cellStyle name="40% - Accent3 25 5 3" xfId="23449"/>
    <cellStyle name="40% - Accent3 25 6" xfId="23450"/>
    <cellStyle name="40% - Accent3 25 6 2" xfId="23451"/>
    <cellStyle name="40% - Accent3 25 6 2 2" xfId="23452"/>
    <cellStyle name="40% - Accent3 25 6 3" xfId="23453"/>
    <cellStyle name="40% - Accent3 25 7" xfId="23454"/>
    <cellStyle name="40% - Accent3 26" xfId="23455"/>
    <cellStyle name="40% - Accent3 26 2" xfId="23456"/>
    <cellStyle name="40% - Accent3 26 2 2" xfId="23457"/>
    <cellStyle name="40% - Accent3 26 2 3" xfId="23458"/>
    <cellStyle name="40% - Accent3 26 2 4" xfId="23459"/>
    <cellStyle name="40% - Accent3 26 2 5" xfId="23460"/>
    <cellStyle name="40% - Accent3 26 3" xfId="23461"/>
    <cellStyle name="40% - Accent3 26 3 2" xfId="23462"/>
    <cellStyle name="40% - Accent3 26 3 2 2" xfId="23463"/>
    <cellStyle name="40% - Accent3 26 3 3" xfId="23464"/>
    <cellStyle name="40% - Accent3 26 4" xfId="23465"/>
    <cellStyle name="40% - Accent3 26 4 2" xfId="23466"/>
    <cellStyle name="40% - Accent3 26 4 2 2" xfId="23467"/>
    <cellStyle name="40% - Accent3 26 4 3" xfId="23468"/>
    <cellStyle name="40% - Accent3 26 5" xfId="23469"/>
    <cellStyle name="40% - Accent3 26 5 2" xfId="23470"/>
    <cellStyle name="40% - Accent3 26 5 2 2" xfId="23471"/>
    <cellStyle name="40% - Accent3 26 5 3" xfId="23472"/>
    <cellStyle name="40% - Accent3 26 6" xfId="23473"/>
    <cellStyle name="40% - Accent3 26 6 2" xfId="23474"/>
    <cellStyle name="40% - Accent3 26 6 2 2" xfId="23475"/>
    <cellStyle name="40% - Accent3 26 6 3" xfId="23476"/>
    <cellStyle name="40% - Accent3 26 7" xfId="23477"/>
    <cellStyle name="40% - Accent3 27" xfId="23478"/>
    <cellStyle name="40% - Accent3 27 2" xfId="23479"/>
    <cellStyle name="40% - Accent3 27 2 2" xfId="23480"/>
    <cellStyle name="40% - Accent3 27 2 3" xfId="23481"/>
    <cellStyle name="40% - Accent3 27 2 4" xfId="23482"/>
    <cellStyle name="40% - Accent3 27 2 5" xfId="23483"/>
    <cellStyle name="40% - Accent3 27 3" xfId="23484"/>
    <cellStyle name="40% - Accent3 27 3 2" xfId="23485"/>
    <cellStyle name="40% - Accent3 27 3 2 2" xfId="23486"/>
    <cellStyle name="40% - Accent3 27 3 3" xfId="23487"/>
    <cellStyle name="40% - Accent3 27 4" xfId="23488"/>
    <cellStyle name="40% - Accent3 27 4 2" xfId="23489"/>
    <cellStyle name="40% - Accent3 27 4 2 2" xfId="23490"/>
    <cellStyle name="40% - Accent3 27 4 3" xfId="23491"/>
    <cellStyle name="40% - Accent3 27 5" xfId="23492"/>
    <cellStyle name="40% - Accent3 27 5 2" xfId="23493"/>
    <cellStyle name="40% - Accent3 27 5 2 2" xfId="23494"/>
    <cellStyle name="40% - Accent3 27 5 3" xfId="23495"/>
    <cellStyle name="40% - Accent3 27 6" xfId="23496"/>
    <cellStyle name="40% - Accent3 27 6 2" xfId="23497"/>
    <cellStyle name="40% - Accent3 27 6 2 2" xfId="23498"/>
    <cellStyle name="40% - Accent3 27 6 3" xfId="23499"/>
    <cellStyle name="40% - Accent3 27 7" xfId="23500"/>
    <cellStyle name="40% - Accent3 28" xfId="23501"/>
    <cellStyle name="40% - Accent3 28 2" xfId="23502"/>
    <cellStyle name="40% - Accent3 28 2 2" xfId="23503"/>
    <cellStyle name="40% - Accent3 28 2 3" xfId="23504"/>
    <cellStyle name="40% - Accent3 28 2 4" xfId="23505"/>
    <cellStyle name="40% - Accent3 28 2 5" xfId="23506"/>
    <cellStyle name="40% - Accent3 28 3" xfId="23507"/>
    <cellStyle name="40% - Accent3 28 3 2" xfId="23508"/>
    <cellStyle name="40% - Accent3 28 3 2 2" xfId="23509"/>
    <cellStyle name="40% - Accent3 28 3 3" xfId="23510"/>
    <cellStyle name="40% - Accent3 28 4" xfId="23511"/>
    <cellStyle name="40% - Accent3 28 4 2" xfId="23512"/>
    <cellStyle name="40% - Accent3 28 4 2 2" xfId="23513"/>
    <cellStyle name="40% - Accent3 28 4 3" xfId="23514"/>
    <cellStyle name="40% - Accent3 28 5" xfId="23515"/>
    <cellStyle name="40% - Accent3 28 5 2" xfId="23516"/>
    <cellStyle name="40% - Accent3 28 5 2 2" xfId="23517"/>
    <cellStyle name="40% - Accent3 28 5 3" xfId="23518"/>
    <cellStyle name="40% - Accent3 28 6" xfId="23519"/>
    <cellStyle name="40% - Accent3 28 6 2" xfId="23520"/>
    <cellStyle name="40% - Accent3 28 6 2 2" xfId="23521"/>
    <cellStyle name="40% - Accent3 28 6 3" xfId="23522"/>
    <cellStyle name="40% - Accent3 28 7" xfId="23523"/>
    <cellStyle name="40% - Accent3 29" xfId="23524"/>
    <cellStyle name="40% - Accent3 29 2" xfId="23525"/>
    <cellStyle name="40% - Accent3 29 2 2" xfId="23526"/>
    <cellStyle name="40% - Accent3 29 2 3" xfId="23527"/>
    <cellStyle name="40% - Accent3 29 2 4" xfId="23528"/>
    <cellStyle name="40% - Accent3 29 2 5" xfId="23529"/>
    <cellStyle name="40% - Accent3 29 3" xfId="23530"/>
    <cellStyle name="40% - Accent3 29 3 2" xfId="23531"/>
    <cellStyle name="40% - Accent3 29 3 2 2" xfId="23532"/>
    <cellStyle name="40% - Accent3 29 3 3" xfId="23533"/>
    <cellStyle name="40% - Accent3 29 4" xfId="23534"/>
    <cellStyle name="40% - Accent3 29 4 2" xfId="23535"/>
    <cellStyle name="40% - Accent3 29 4 2 2" xfId="23536"/>
    <cellStyle name="40% - Accent3 29 4 3" xfId="23537"/>
    <cellStyle name="40% - Accent3 29 5" xfId="23538"/>
    <cellStyle name="40% - Accent3 29 5 2" xfId="23539"/>
    <cellStyle name="40% - Accent3 29 5 2 2" xfId="23540"/>
    <cellStyle name="40% - Accent3 29 5 3" xfId="23541"/>
    <cellStyle name="40% - Accent3 29 6" xfId="23542"/>
    <cellStyle name="40% - Accent3 29 6 2" xfId="23543"/>
    <cellStyle name="40% - Accent3 29 6 2 2" xfId="23544"/>
    <cellStyle name="40% - Accent3 29 6 3" xfId="23545"/>
    <cellStyle name="40% - Accent3 29 7" xfId="23546"/>
    <cellStyle name="40% - Accent3 3" xfId="23547"/>
    <cellStyle name="40% - Accent3 3 10" xfId="23548"/>
    <cellStyle name="40% - Accent3 3 10 2" xfId="23549"/>
    <cellStyle name="40% - Accent3 3 10 2 2" xfId="23550"/>
    <cellStyle name="40% - Accent3 3 10 3" xfId="23551"/>
    <cellStyle name="40% - Accent3 3 11" xfId="23552"/>
    <cellStyle name="40% - Accent3 3 11 2" xfId="23553"/>
    <cellStyle name="40% - Accent3 3 11 2 2" xfId="23554"/>
    <cellStyle name="40% - Accent3 3 11 3" xfId="23555"/>
    <cellStyle name="40% - Accent3 3 12" xfId="23556"/>
    <cellStyle name="40% - Accent3 3 12 2" xfId="23557"/>
    <cellStyle name="40% - Accent3 3 12 2 2" xfId="23558"/>
    <cellStyle name="40% - Accent3 3 12 3" xfId="23559"/>
    <cellStyle name="40% - Accent3 3 13" xfId="23560"/>
    <cellStyle name="40% - Accent3 3 13 2" xfId="23561"/>
    <cellStyle name="40% - Accent3 3 13 2 2" xfId="23562"/>
    <cellStyle name="40% - Accent3 3 13 3" xfId="23563"/>
    <cellStyle name="40% - Accent3 3 14" xfId="23564"/>
    <cellStyle name="40% - Accent3 3 14 2" xfId="23565"/>
    <cellStyle name="40% - Accent3 3 14 2 2" xfId="23566"/>
    <cellStyle name="40% - Accent3 3 14 3" xfId="23567"/>
    <cellStyle name="40% - Accent3 3 15" xfId="23568"/>
    <cellStyle name="40% - Accent3 3 15 2" xfId="23569"/>
    <cellStyle name="40% - Accent3 3 15 2 2" xfId="23570"/>
    <cellStyle name="40% - Accent3 3 15 3" xfId="23571"/>
    <cellStyle name="40% - Accent3 3 16" xfId="23572"/>
    <cellStyle name="40% - Accent3 3 16 2" xfId="23573"/>
    <cellStyle name="40% - Accent3 3 16 2 2" xfId="23574"/>
    <cellStyle name="40% - Accent3 3 16 3" xfId="23575"/>
    <cellStyle name="40% - Accent3 3 17" xfId="23576"/>
    <cellStyle name="40% - Accent3 3 17 2" xfId="23577"/>
    <cellStyle name="40% - Accent3 3 17 2 2" xfId="23578"/>
    <cellStyle name="40% - Accent3 3 17 3" xfId="23579"/>
    <cellStyle name="40% - Accent3 3 18" xfId="23580"/>
    <cellStyle name="40% - Accent3 3 18 2" xfId="23581"/>
    <cellStyle name="40% - Accent3 3 18 2 2" xfId="23582"/>
    <cellStyle name="40% - Accent3 3 18 3" xfId="23583"/>
    <cellStyle name="40% - Accent3 3 19" xfId="23584"/>
    <cellStyle name="40% - Accent3 3 2" xfId="23585"/>
    <cellStyle name="40% - Accent3 3 2 2" xfId="23586"/>
    <cellStyle name="40% - Accent3 3 2 2 2" xfId="23587"/>
    <cellStyle name="40% - Accent3 3 2 2 3" xfId="23588"/>
    <cellStyle name="40% - Accent3 3 2 2 4" xfId="23589"/>
    <cellStyle name="40% - Accent3 3 2 3" xfId="23590"/>
    <cellStyle name="40% - Accent3 3 2 4" xfId="23591"/>
    <cellStyle name="40% - Accent3 3 2 5" xfId="23592"/>
    <cellStyle name="40% - Accent3 3 20" xfId="23593"/>
    <cellStyle name="40% - Accent3 3 21" xfId="23594"/>
    <cellStyle name="40% - Accent3 3 22" xfId="23595"/>
    <cellStyle name="40% - Accent3 3 23" xfId="23596"/>
    <cellStyle name="40% - Accent3 3 24" xfId="23597"/>
    <cellStyle name="40% - Accent3 3 25" xfId="23598"/>
    <cellStyle name="40% - Accent3 3 26" xfId="23599"/>
    <cellStyle name="40% - Accent3 3 27" xfId="23600"/>
    <cellStyle name="40% - Accent3 3 28" xfId="23601"/>
    <cellStyle name="40% - Accent3 3 29" xfId="23602"/>
    <cellStyle name="40% - Accent3 3 3" xfId="23603"/>
    <cellStyle name="40% - Accent3 3 3 2" xfId="23604"/>
    <cellStyle name="40% - Accent3 3 3 2 2" xfId="23605"/>
    <cellStyle name="40% - Accent3 3 3 2 3" xfId="23606"/>
    <cellStyle name="40% - Accent3 3 3 2 4" xfId="23607"/>
    <cellStyle name="40% - Accent3 3 3 3" xfId="23608"/>
    <cellStyle name="40% - Accent3 3 3 4" xfId="23609"/>
    <cellStyle name="40% - Accent3 3 4" xfId="23610"/>
    <cellStyle name="40% - Accent3 3 4 2" xfId="23611"/>
    <cellStyle name="40% - Accent3 3 4 2 2" xfId="23612"/>
    <cellStyle name="40% - Accent3 3 4 2 3" xfId="23613"/>
    <cellStyle name="40% - Accent3 3 4 2 4" xfId="23614"/>
    <cellStyle name="40% - Accent3 3 4 3" xfId="23615"/>
    <cellStyle name="40% - Accent3 3 5" xfId="23616"/>
    <cellStyle name="40% - Accent3 3 5 2" xfId="23617"/>
    <cellStyle name="40% - Accent3 3 5 2 2" xfId="23618"/>
    <cellStyle name="40% - Accent3 3 5 3" xfId="23619"/>
    <cellStyle name="40% - Accent3 3 6" xfId="23620"/>
    <cellStyle name="40% - Accent3 3 6 2" xfId="23621"/>
    <cellStyle name="40% - Accent3 3 6 2 2" xfId="23622"/>
    <cellStyle name="40% - Accent3 3 6 3" xfId="23623"/>
    <cellStyle name="40% - Accent3 3 7" xfId="23624"/>
    <cellStyle name="40% - Accent3 3 7 2" xfId="23625"/>
    <cellStyle name="40% - Accent3 3 7 2 2" xfId="23626"/>
    <cellStyle name="40% - Accent3 3 7 3" xfId="23627"/>
    <cellStyle name="40% - Accent3 3 8" xfId="23628"/>
    <cellStyle name="40% - Accent3 3 8 2" xfId="23629"/>
    <cellStyle name="40% - Accent3 3 8 2 2" xfId="23630"/>
    <cellStyle name="40% - Accent3 3 8 3" xfId="23631"/>
    <cellStyle name="40% - Accent3 3 9" xfId="23632"/>
    <cellStyle name="40% - Accent3 3 9 2" xfId="23633"/>
    <cellStyle name="40% - Accent3 3 9 2 2" xfId="23634"/>
    <cellStyle name="40% - Accent3 3 9 3" xfId="23635"/>
    <cellStyle name="40% - Accent3 30" xfId="23636"/>
    <cellStyle name="40% - Accent3 30 2" xfId="23637"/>
    <cellStyle name="40% - Accent3 30 2 2" xfId="23638"/>
    <cellStyle name="40% - Accent3 30 2 2 2" xfId="23639"/>
    <cellStyle name="40% - Accent3 30 2 3" xfId="23640"/>
    <cellStyle name="40% - Accent3 30 2 4" xfId="23641"/>
    <cellStyle name="40% - Accent3 30 2 5" xfId="23642"/>
    <cellStyle name="40% - Accent3 30 3" xfId="23643"/>
    <cellStyle name="40% - Accent3 30 3 2" xfId="23644"/>
    <cellStyle name="40% - Accent3 30 3 2 2" xfId="23645"/>
    <cellStyle name="40% - Accent3 30 3 3" xfId="23646"/>
    <cellStyle name="40% - Accent3 30 4" xfId="23647"/>
    <cellStyle name="40% - Accent3 30 4 2" xfId="23648"/>
    <cellStyle name="40% - Accent3 30 4 2 2" xfId="23649"/>
    <cellStyle name="40% - Accent3 30 4 3" xfId="23650"/>
    <cellStyle name="40% - Accent3 30 5" xfId="23651"/>
    <cellStyle name="40% - Accent3 30 5 2" xfId="23652"/>
    <cellStyle name="40% - Accent3 30 5 2 2" xfId="23653"/>
    <cellStyle name="40% - Accent3 30 5 3" xfId="23654"/>
    <cellStyle name="40% - Accent3 30 6" xfId="23655"/>
    <cellStyle name="40% - Accent3 30 7" xfId="23656"/>
    <cellStyle name="40% - Accent3 31" xfId="23657"/>
    <cellStyle name="40% - Accent3 31 2" xfId="23658"/>
    <cellStyle name="40% - Accent3 31 2 2" xfId="23659"/>
    <cellStyle name="40% - Accent3 31 2 3" xfId="23660"/>
    <cellStyle name="40% - Accent3 31 2 4" xfId="23661"/>
    <cellStyle name="40% - Accent3 31 2 5" xfId="23662"/>
    <cellStyle name="40% - Accent3 31 3" xfId="23663"/>
    <cellStyle name="40% - Accent3 31 4" xfId="23664"/>
    <cellStyle name="40% - Accent3 31 5" xfId="23665"/>
    <cellStyle name="40% - Accent3 31 6" xfId="23666"/>
    <cellStyle name="40% - Accent3 31 7" xfId="23667"/>
    <cellStyle name="40% - Accent3 32" xfId="23668"/>
    <cellStyle name="40% - Accent3 32 2" xfId="23669"/>
    <cellStyle name="40% - Accent3 32 2 2" xfId="23670"/>
    <cellStyle name="40% - Accent3 32 2 3" xfId="23671"/>
    <cellStyle name="40% - Accent3 32 2 4" xfId="23672"/>
    <cellStyle name="40% - Accent3 32 2 5" xfId="23673"/>
    <cellStyle name="40% - Accent3 32 3" xfId="23674"/>
    <cellStyle name="40% - Accent3 32 4" xfId="23675"/>
    <cellStyle name="40% - Accent3 32 5" xfId="23676"/>
    <cellStyle name="40% - Accent3 32 6" xfId="23677"/>
    <cellStyle name="40% - Accent3 32 7" xfId="23678"/>
    <cellStyle name="40% - Accent3 33" xfId="23679"/>
    <cellStyle name="40% - Accent3 33 2" xfId="23680"/>
    <cellStyle name="40% - Accent3 33 2 2" xfId="23681"/>
    <cellStyle name="40% - Accent3 33 2 3" xfId="23682"/>
    <cellStyle name="40% - Accent3 33 2 4" xfId="23683"/>
    <cellStyle name="40% - Accent3 33 2 5" xfId="23684"/>
    <cellStyle name="40% - Accent3 33 3" xfId="23685"/>
    <cellStyle name="40% - Accent3 33 4" xfId="23686"/>
    <cellStyle name="40% - Accent3 33 5" xfId="23687"/>
    <cellStyle name="40% - Accent3 33 6" xfId="23688"/>
    <cellStyle name="40% - Accent3 33 7" xfId="23689"/>
    <cellStyle name="40% - Accent3 34" xfId="23690"/>
    <cellStyle name="40% - Accent3 34 2" xfId="23691"/>
    <cellStyle name="40% - Accent3 34 2 2" xfId="23692"/>
    <cellStyle name="40% - Accent3 34 2 3" xfId="23693"/>
    <cellStyle name="40% - Accent3 34 2 4" xfId="23694"/>
    <cellStyle name="40% - Accent3 34 2 5" xfId="23695"/>
    <cellStyle name="40% - Accent3 34 3" xfId="23696"/>
    <cellStyle name="40% - Accent3 34 4" xfId="23697"/>
    <cellStyle name="40% - Accent3 34 5" xfId="23698"/>
    <cellStyle name="40% - Accent3 34 6" xfId="23699"/>
    <cellStyle name="40% - Accent3 34 7" xfId="23700"/>
    <cellStyle name="40% - Accent3 35" xfId="23701"/>
    <cellStyle name="40% - Accent3 35 2" xfId="23702"/>
    <cellStyle name="40% - Accent3 35 2 2" xfId="23703"/>
    <cellStyle name="40% - Accent3 35 2 3" xfId="23704"/>
    <cellStyle name="40% - Accent3 35 2 4" xfId="23705"/>
    <cellStyle name="40% - Accent3 35 2 5" xfId="23706"/>
    <cellStyle name="40% - Accent3 35 3" xfId="23707"/>
    <cellStyle name="40% - Accent3 35 4" xfId="23708"/>
    <cellStyle name="40% - Accent3 35 5" xfId="23709"/>
    <cellStyle name="40% - Accent3 35 6" xfId="23710"/>
    <cellStyle name="40% - Accent3 35 7" xfId="23711"/>
    <cellStyle name="40% - Accent3 35 8" xfId="23712"/>
    <cellStyle name="40% - Accent3 35 9" xfId="23713"/>
    <cellStyle name="40% - Accent3 36" xfId="23714"/>
    <cellStyle name="40% - Accent3 36 2" xfId="23715"/>
    <cellStyle name="40% - Accent3 36 2 2" xfId="23716"/>
    <cellStyle name="40% - Accent3 36 2 3" xfId="23717"/>
    <cellStyle name="40% - Accent3 36 2 4" xfId="23718"/>
    <cellStyle name="40% - Accent3 36 2 5" xfId="23719"/>
    <cellStyle name="40% - Accent3 36 3" xfId="23720"/>
    <cellStyle name="40% - Accent3 36 4" xfId="23721"/>
    <cellStyle name="40% - Accent3 36 5" xfId="23722"/>
    <cellStyle name="40% - Accent3 36 6" xfId="23723"/>
    <cellStyle name="40% - Accent3 36 7" xfId="23724"/>
    <cellStyle name="40% - Accent3 37" xfId="23725"/>
    <cellStyle name="40% - Accent3 37 2" xfId="23726"/>
    <cellStyle name="40% - Accent3 37 2 2" xfId="23727"/>
    <cellStyle name="40% - Accent3 37 2 3" xfId="23728"/>
    <cellStyle name="40% - Accent3 37 2 4" xfId="23729"/>
    <cellStyle name="40% - Accent3 37 2 5" xfId="23730"/>
    <cellStyle name="40% - Accent3 37 3" xfId="23731"/>
    <cellStyle name="40% - Accent3 37 4" xfId="23732"/>
    <cellStyle name="40% - Accent3 37 5" xfId="23733"/>
    <cellStyle name="40% - Accent3 37 6" xfId="23734"/>
    <cellStyle name="40% - Accent3 37 7" xfId="23735"/>
    <cellStyle name="40% - Accent3 38" xfId="23736"/>
    <cellStyle name="40% - Accent3 38 2" xfId="23737"/>
    <cellStyle name="40% - Accent3 38 2 2" xfId="23738"/>
    <cellStyle name="40% - Accent3 38 3" xfId="23739"/>
    <cellStyle name="40% - Accent3 38 4" xfId="23740"/>
    <cellStyle name="40% - Accent3 38 5" xfId="23741"/>
    <cellStyle name="40% - Accent3 38 6" xfId="23742"/>
    <cellStyle name="40% - Accent3 38 7" xfId="23743"/>
    <cellStyle name="40% - Accent3 39" xfId="23744"/>
    <cellStyle name="40% - Accent3 39 2" xfId="23745"/>
    <cellStyle name="40% - Accent3 39 2 2" xfId="23746"/>
    <cellStyle name="40% - Accent3 39 3" xfId="23747"/>
    <cellStyle name="40% - Accent3 39 4" xfId="23748"/>
    <cellStyle name="40% - Accent3 39 5" xfId="23749"/>
    <cellStyle name="40% - Accent3 39 6" xfId="23750"/>
    <cellStyle name="40% - Accent3 39 7" xfId="23751"/>
    <cellStyle name="40% - Accent3 4" xfId="23752"/>
    <cellStyle name="40% - Accent3 4 10" xfId="23753"/>
    <cellStyle name="40% - Accent3 4 10 2" xfId="23754"/>
    <cellStyle name="40% - Accent3 4 10 2 2" xfId="23755"/>
    <cellStyle name="40% - Accent3 4 10 3" xfId="23756"/>
    <cellStyle name="40% - Accent3 4 11" xfId="23757"/>
    <cellStyle name="40% - Accent3 4 11 2" xfId="23758"/>
    <cellStyle name="40% - Accent3 4 11 2 2" xfId="23759"/>
    <cellStyle name="40% - Accent3 4 11 3" xfId="23760"/>
    <cellStyle name="40% - Accent3 4 12" xfId="23761"/>
    <cellStyle name="40% - Accent3 4 12 2" xfId="23762"/>
    <cellStyle name="40% - Accent3 4 12 2 2" xfId="23763"/>
    <cellStyle name="40% - Accent3 4 12 3" xfId="23764"/>
    <cellStyle name="40% - Accent3 4 13" xfId="23765"/>
    <cellStyle name="40% - Accent3 4 13 2" xfId="23766"/>
    <cellStyle name="40% - Accent3 4 13 2 2" xfId="23767"/>
    <cellStyle name="40% - Accent3 4 13 3" xfId="23768"/>
    <cellStyle name="40% - Accent3 4 14" xfId="23769"/>
    <cellStyle name="40% - Accent3 4 14 2" xfId="23770"/>
    <cellStyle name="40% - Accent3 4 14 2 2" xfId="23771"/>
    <cellStyle name="40% - Accent3 4 14 3" xfId="23772"/>
    <cellStyle name="40% - Accent3 4 15" xfId="23773"/>
    <cellStyle name="40% - Accent3 4 15 2" xfId="23774"/>
    <cellStyle name="40% - Accent3 4 15 2 2" xfId="23775"/>
    <cellStyle name="40% - Accent3 4 15 3" xfId="23776"/>
    <cellStyle name="40% - Accent3 4 16" xfId="23777"/>
    <cellStyle name="40% - Accent3 4 16 2" xfId="23778"/>
    <cellStyle name="40% - Accent3 4 16 2 2" xfId="23779"/>
    <cellStyle name="40% - Accent3 4 16 3" xfId="23780"/>
    <cellStyle name="40% - Accent3 4 17" xfId="23781"/>
    <cellStyle name="40% - Accent3 4 17 2" xfId="23782"/>
    <cellStyle name="40% - Accent3 4 17 2 2" xfId="23783"/>
    <cellStyle name="40% - Accent3 4 17 3" xfId="23784"/>
    <cellStyle name="40% - Accent3 4 18" xfId="23785"/>
    <cellStyle name="40% - Accent3 4 18 2" xfId="23786"/>
    <cellStyle name="40% - Accent3 4 18 2 2" xfId="23787"/>
    <cellStyle name="40% - Accent3 4 18 3" xfId="23788"/>
    <cellStyle name="40% - Accent3 4 19" xfId="23789"/>
    <cellStyle name="40% - Accent3 4 19 2" xfId="23790"/>
    <cellStyle name="40% - Accent3 4 19 2 2" xfId="23791"/>
    <cellStyle name="40% - Accent3 4 19 3" xfId="23792"/>
    <cellStyle name="40% - Accent3 4 2" xfId="23793"/>
    <cellStyle name="40% - Accent3 4 2 2" xfId="23794"/>
    <cellStyle name="40% - Accent3 4 2 2 2" xfId="23795"/>
    <cellStyle name="40% - Accent3 4 2 2 2 2" xfId="23796"/>
    <cellStyle name="40% - Accent3 4 2 2 3" xfId="23797"/>
    <cellStyle name="40% - Accent3 4 2 3" xfId="23798"/>
    <cellStyle name="40% - Accent3 4 2 4" xfId="23799"/>
    <cellStyle name="40% - Accent3 4 2 5" xfId="23800"/>
    <cellStyle name="40% - Accent3 4 20" xfId="23801"/>
    <cellStyle name="40% - Accent3 4 21" xfId="23802"/>
    <cellStyle name="40% - Accent3 4 22" xfId="23803"/>
    <cellStyle name="40% - Accent3 4 23" xfId="23804"/>
    <cellStyle name="40% - Accent3 4 24" xfId="23805"/>
    <cellStyle name="40% - Accent3 4 25" xfId="23806"/>
    <cellStyle name="40% - Accent3 4 26" xfId="23807"/>
    <cellStyle name="40% - Accent3 4 27" xfId="23808"/>
    <cellStyle name="40% - Accent3 4 28" xfId="23809"/>
    <cellStyle name="40% - Accent3 4 29" xfId="23810"/>
    <cellStyle name="40% - Accent3 4 3" xfId="23811"/>
    <cellStyle name="40% - Accent3 4 3 2" xfId="23812"/>
    <cellStyle name="40% - Accent3 4 3 2 2" xfId="23813"/>
    <cellStyle name="40% - Accent3 4 3 3" xfId="23814"/>
    <cellStyle name="40% - Accent3 4 3 4" xfId="23815"/>
    <cellStyle name="40% - Accent3 4 30" xfId="23816"/>
    <cellStyle name="40% - Accent3 4 4" xfId="23817"/>
    <cellStyle name="40% - Accent3 4 4 2" xfId="23818"/>
    <cellStyle name="40% - Accent3 4 4 2 2" xfId="23819"/>
    <cellStyle name="40% - Accent3 4 4 3" xfId="23820"/>
    <cellStyle name="40% - Accent3 4 5" xfId="23821"/>
    <cellStyle name="40% - Accent3 4 5 2" xfId="23822"/>
    <cellStyle name="40% - Accent3 4 5 2 2" xfId="23823"/>
    <cellStyle name="40% - Accent3 4 5 3" xfId="23824"/>
    <cellStyle name="40% - Accent3 4 6" xfId="23825"/>
    <cellStyle name="40% - Accent3 4 6 2" xfId="23826"/>
    <cellStyle name="40% - Accent3 4 6 2 2" xfId="23827"/>
    <cellStyle name="40% - Accent3 4 6 3" xfId="23828"/>
    <cellStyle name="40% - Accent3 4 7" xfId="23829"/>
    <cellStyle name="40% - Accent3 4 7 2" xfId="23830"/>
    <cellStyle name="40% - Accent3 4 7 2 2" xfId="23831"/>
    <cellStyle name="40% - Accent3 4 7 3" xfId="23832"/>
    <cellStyle name="40% - Accent3 4 8" xfId="23833"/>
    <cellStyle name="40% - Accent3 4 8 2" xfId="23834"/>
    <cellStyle name="40% - Accent3 4 8 2 2" xfId="23835"/>
    <cellStyle name="40% - Accent3 4 8 3" xfId="23836"/>
    <cellStyle name="40% - Accent3 4 9" xfId="23837"/>
    <cellStyle name="40% - Accent3 4 9 2" xfId="23838"/>
    <cellStyle name="40% - Accent3 4 9 2 2" xfId="23839"/>
    <cellStyle name="40% - Accent3 4 9 3" xfId="23840"/>
    <cellStyle name="40% - Accent3 40" xfId="23841"/>
    <cellStyle name="40% - Accent3 40 2" xfId="23842"/>
    <cellStyle name="40% - Accent3 40 2 2" xfId="23843"/>
    <cellStyle name="40% - Accent3 40 3" xfId="23844"/>
    <cellStyle name="40% - Accent3 40 4" xfId="23845"/>
    <cellStyle name="40% - Accent3 40 5" xfId="23846"/>
    <cellStyle name="40% - Accent3 40 6" xfId="23847"/>
    <cellStyle name="40% - Accent3 40 7" xfId="23848"/>
    <cellStyle name="40% - Accent3 41" xfId="23849"/>
    <cellStyle name="40% - Accent3 41 2" xfId="23850"/>
    <cellStyle name="40% - Accent3 41 2 2" xfId="23851"/>
    <cellStyle name="40% - Accent3 41 3" xfId="23852"/>
    <cellStyle name="40% - Accent3 41 4" xfId="23853"/>
    <cellStyle name="40% - Accent3 41 5" xfId="23854"/>
    <cellStyle name="40% - Accent3 41 6" xfId="23855"/>
    <cellStyle name="40% - Accent3 41 7" xfId="23856"/>
    <cellStyle name="40% - Accent3 42" xfId="23857"/>
    <cellStyle name="40% - Accent3 42 2" xfId="23858"/>
    <cellStyle name="40% - Accent3 42 2 2" xfId="23859"/>
    <cellStyle name="40% - Accent3 42 3" xfId="23860"/>
    <cellStyle name="40% - Accent3 42 4" xfId="23861"/>
    <cellStyle name="40% - Accent3 42 5" xfId="23862"/>
    <cellStyle name="40% - Accent3 42 6" xfId="23863"/>
    <cellStyle name="40% - Accent3 42 7" xfId="23864"/>
    <cellStyle name="40% - Accent3 43" xfId="23865"/>
    <cellStyle name="40% - Accent3 43 2" xfId="23866"/>
    <cellStyle name="40% - Accent3 43 2 2" xfId="23867"/>
    <cellStyle name="40% - Accent3 43 3" xfId="23868"/>
    <cellStyle name="40% - Accent3 43 4" xfId="23869"/>
    <cellStyle name="40% - Accent3 43 5" xfId="23870"/>
    <cellStyle name="40% - Accent3 43 6" xfId="23871"/>
    <cellStyle name="40% - Accent3 43 7" xfId="23872"/>
    <cellStyle name="40% - Accent3 44" xfId="23873"/>
    <cellStyle name="40% - Accent3 44 2" xfId="23874"/>
    <cellStyle name="40% - Accent3 44 2 2" xfId="23875"/>
    <cellStyle name="40% - Accent3 44 3" xfId="23876"/>
    <cellStyle name="40% - Accent3 44 4" xfId="23877"/>
    <cellStyle name="40% - Accent3 44 5" xfId="23878"/>
    <cellStyle name="40% - Accent3 44 6" xfId="23879"/>
    <cellStyle name="40% - Accent3 44 7" xfId="23880"/>
    <cellStyle name="40% - Accent3 45" xfId="23881"/>
    <cellStyle name="40% - Accent3 45 2" xfId="23882"/>
    <cellStyle name="40% - Accent3 45 2 2" xfId="23883"/>
    <cellStyle name="40% - Accent3 45 3" xfId="23884"/>
    <cellStyle name="40% - Accent3 45 4" xfId="23885"/>
    <cellStyle name="40% - Accent3 45 5" xfId="23886"/>
    <cellStyle name="40% - Accent3 45 6" xfId="23887"/>
    <cellStyle name="40% - Accent3 46" xfId="23888"/>
    <cellStyle name="40% - Accent3 46 2" xfId="23889"/>
    <cellStyle name="40% - Accent3 46 2 2" xfId="23890"/>
    <cellStyle name="40% - Accent3 46 3" xfId="23891"/>
    <cellStyle name="40% - Accent3 46 4" xfId="23892"/>
    <cellStyle name="40% - Accent3 46 5" xfId="23893"/>
    <cellStyle name="40% - Accent3 46 6" xfId="23894"/>
    <cellStyle name="40% - Accent3 47" xfId="23895"/>
    <cellStyle name="40% - Accent3 47 2" xfId="23896"/>
    <cellStyle name="40% - Accent3 47 2 2" xfId="23897"/>
    <cellStyle name="40% - Accent3 47 3" xfId="23898"/>
    <cellStyle name="40% - Accent3 47 4" xfId="23899"/>
    <cellStyle name="40% - Accent3 47 5" xfId="23900"/>
    <cellStyle name="40% - Accent3 47 6" xfId="23901"/>
    <cellStyle name="40% - Accent3 48" xfId="23902"/>
    <cellStyle name="40% - Accent3 48 2" xfId="23903"/>
    <cellStyle name="40% - Accent3 48 2 2" xfId="23904"/>
    <cellStyle name="40% - Accent3 48 3" xfId="23905"/>
    <cellStyle name="40% - Accent3 48 4" xfId="23906"/>
    <cellStyle name="40% - Accent3 48 5" xfId="23907"/>
    <cellStyle name="40% - Accent3 48 6" xfId="23908"/>
    <cellStyle name="40% - Accent3 49" xfId="23909"/>
    <cellStyle name="40% - Accent3 49 2" xfId="23910"/>
    <cellStyle name="40% - Accent3 49 2 2" xfId="23911"/>
    <cellStyle name="40% - Accent3 49 3" xfId="23912"/>
    <cellStyle name="40% - Accent3 49 4" xfId="23913"/>
    <cellStyle name="40% - Accent3 49 5" xfId="23914"/>
    <cellStyle name="40% - Accent3 49 6" xfId="23915"/>
    <cellStyle name="40% - Accent3 5" xfId="23916"/>
    <cellStyle name="40% - Accent3 5 10" xfId="23917"/>
    <cellStyle name="40% - Accent3 5 11" xfId="23918"/>
    <cellStyle name="40% - Accent3 5 2" xfId="23919"/>
    <cellStyle name="40% - Accent3 5 2 2" xfId="23920"/>
    <cellStyle name="40% - Accent3 5 2 2 2" xfId="23921"/>
    <cellStyle name="40% - Accent3 5 2 2 2 2" xfId="23922"/>
    <cellStyle name="40% - Accent3 5 2 2 3" xfId="23923"/>
    <cellStyle name="40% - Accent3 5 2 3" xfId="23924"/>
    <cellStyle name="40% - Accent3 5 2 4" xfId="23925"/>
    <cellStyle name="40% - Accent3 5 2 5" xfId="23926"/>
    <cellStyle name="40% - Accent3 5 3" xfId="23927"/>
    <cellStyle name="40% - Accent3 5 3 2" xfId="23928"/>
    <cellStyle name="40% - Accent3 5 3 2 2" xfId="23929"/>
    <cellStyle name="40% - Accent3 5 3 3" xfId="23930"/>
    <cellStyle name="40% - Accent3 5 3 4" xfId="23931"/>
    <cellStyle name="40% - Accent3 5 4" xfId="23932"/>
    <cellStyle name="40% - Accent3 5 4 2" xfId="23933"/>
    <cellStyle name="40% - Accent3 5 4 2 2" xfId="23934"/>
    <cellStyle name="40% - Accent3 5 4 3" xfId="23935"/>
    <cellStyle name="40% - Accent3 5 5" xfId="23936"/>
    <cellStyle name="40% - Accent3 5 5 2" xfId="23937"/>
    <cellStyle name="40% - Accent3 5 5 2 2" xfId="23938"/>
    <cellStyle name="40% - Accent3 5 5 3" xfId="23939"/>
    <cellStyle name="40% - Accent3 5 6" xfId="23940"/>
    <cellStyle name="40% - Accent3 5 6 2" xfId="23941"/>
    <cellStyle name="40% - Accent3 5 6 2 2" xfId="23942"/>
    <cellStyle name="40% - Accent3 5 6 3" xfId="23943"/>
    <cellStyle name="40% - Accent3 5 7" xfId="23944"/>
    <cellStyle name="40% - Accent3 5 7 2" xfId="23945"/>
    <cellStyle name="40% - Accent3 5 7 2 2" xfId="23946"/>
    <cellStyle name="40% - Accent3 5 7 3" xfId="23947"/>
    <cellStyle name="40% - Accent3 5 8" xfId="23948"/>
    <cellStyle name="40% - Accent3 5 8 2" xfId="23949"/>
    <cellStyle name="40% - Accent3 5 8 2 2" xfId="23950"/>
    <cellStyle name="40% - Accent3 5 8 3" xfId="23951"/>
    <cellStyle name="40% - Accent3 5 9" xfId="23952"/>
    <cellStyle name="40% - Accent3 50" xfId="23953"/>
    <cellStyle name="40% - Accent3 50 2" xfId="23954"/>
    <cellStyle name="40% - Accent3 50 2 2" xfId="23955"/>
    <cellStyle name="40% - Accent3 50 3" xfId="23956"/>
    <cellStyle name="40% - Accent3 50 4" xfId="23957"/>
    <cellStyle name="40% - Accent3 50 5" xfId="23958"/>
    <cellStyle name="40% - Accent3 50 6" xfId="23959"/>
    <cellStyle name="40% - Accent3 51" xfId="23960"/>
    <cellStyle name="40% - Accent3 51 2" xfId="23961"/>
    <cellStyle name="40% - Accent3 51 2 2" xfId="23962"/>
    <cellStyle name="40% - Accent3 51 3" xfId="23963"/>
    <cellStyle name="40% - Accent3 51 4" xfId="23964"/>
    <cellStyle name="40% - Accent3 51 5" xfId="23965"/>
    <cellStyle name="40% - Accent3 51 6" xfId="23966"/>
    <cellStyle name="40% - Accent3 52" xfId="23967"/>
    <cellStyle name="40% - Accent3 52 2" xfId="23968"/>
    <cellStyle name="40% - Accent3 52 2 2" xfId="23969"/>
    <cellStyle name="40% - Accent3 52 3" xfId="23970"/>
    <cellStyle name="40% - Accent3 52 4" xfId="23971"/>
    <cellStyle name="40% - Accent3 52 5" xfId="23972"/>
    <cellStyle name="40% - Accent3 52 6" xfId="23973"/>
    <cellStyle name="40% - Accent3 53" xfId="23974"/>
    <cellStyle name="40% - Accent3 53 2" xfId="23975"/>
    <cellStyle name="40% - Accent3 53 2 2" xfId="23976"/>
    <cellStyle name="40% - Accent3 53 3" xfId="23977"/>
    <cellStyle name="40% - Accent3 53 4" xfId="23978"/>
    <cellStyle name="40% - Accent3 53 5" xfId="23979"/>
    <cellStyle name="40% - Accent3 53 6" xfId="23980"/>
    <cellStyle name="40% - Accent3 54" xfId="23981"/>
    <cellStyle name="40% - Accent3 54 2" xfId="23982"/>
    <cellStyle name="40% - Accent3 54 2 2" xfId="23983"/>
    <cellStyle name="40% - Accent3 54 3" xfId="23984"/>
    <cellStyle name="40% - Accent3 54 4" xfId="23985"/>
    <cellStyle name="40% - Accent3 54 5" xfId="23986"/>
    <cellStyle name="40% - Accent3 54 6" xfId="23987"/>
    <cellStyle name="40% - Accent3 55" xfId="23988"/>
    <cellStyle name="40% - Accent3 55 2" xfId="23989"/>
    <cellStyle name="40% - Accent3 55 2 2" xfId="23990"/>
    <cellStyle name="40% - Accent3 55 3" xfId="23991"/>
    <cellStyle name="40% - Accent3 55 4" xfId="23992"/>
    <cellStyle name="40% - Accent3 55 5" xfId="23993"/>
    <cellStyle name="40% - Accent3 55 6" xfId="23994"/>
    <cellStyle name="40% - Accent3 56" xfId="23995"/>
    <cellStyle name="40% - Accent3 56 2" xfId="23996"/>
    <cellStyle name="40% - Accent3 56 2 2" xfId="23997"/>
    <cellStyle name="40% - Accent3 56 3" xfId="23998"/>
    <cellStyle name="40% - Accent3 56 4" xfId="23999"/>
    <cellStyle name="40% - Accent3 56 5" xfId="24000"/>
    <cellStyle name="40% - Accent3 56 6" xfId="24001"/>
    <cellStyle name="40% - Accent3 57" xfId="24002"/>
    <cellStyle name="40% - Accent3 57 2" xfId="24003"/>
    <cellStyle name="40% - Accent3 57 2 2" xfId="24004"/>
    <cellStyle name="40% - Accent3 57 3" xfId="24005"/>
    <cellStyle name="40% - Accent3 57 4" xfId="24006"/>
    <cellStyle name="40% - Accent3 57 5" xfId="24007"/>
    <cellStyle name="40% - Accent3 57 6" xfId="24008"/>
    <cellStyle name="40% - Accent3 58" xfId="24009"/>
    <cellStyle name="40% - Accent3 58 2" xfId="24010"/>
    <cellStyle name="40% - Accent3 58 2 2" xfId="24011"/>
    <cellStyle name="40% - Accent3 58 3" xfId="24012"/>
    <cellStyle name="40% - Accent3 58 4" xfId="24013"/>
    <cellStyle name="40% - Accent3 58 5" xfId="24014"/>
    <cellStyle name="40% - Accent3 58 6" xfId="24015"/>
    <cellStyle name="40% - Accent3 59" xfId="24016"/>
    <cellStyle name="40% - Accent3 59 2" xfId="24017"/>
    <cellStyle name="40% - Accent3 59 2 2" xfId="24018"/>
    <cellStyle name="40% - Accent3 59 3" xfId="24019"/>
    <cellStyle name="40% - Accent3 59 4" xfId="24020"/>
    <cellStyle name="40% - Accent3 59 5" xfId="24021"/>
    <cellStyle name="40% - Accent3 59 6" xfId="24022"/>
    <cellStyle name="40% - Accent3 6" xfId="24023"/>
    <cellStyle name="40% - Accent3 6 10" xfId="24024"/>
    <cellStyle name="40% - Accent3 6 11" xfId="24025"/>
    <cellStyle name="40% - Accent3 6 2" xfId="24026"/>
    <cellStyle name="40% - Accent3 6 2 2" xfId="24027"/>
    <cellStyle name="40% - Accent3 6 2 2 2" xfId="24028"/>
    <cellStyle name="40% - Accent3 6 2 2 2 2" xfId="24029"/>
    <cellStyle name="40% - Accent3 6 2 2 3" xfId="24030"/>
    <cellStyle name="40% - Accent3 6 2 3" xfId="24031"/>
    <cellStyle name="40% - Accent3 6 2 4" xfId="24032"/>
    <cellStyle name="40% - Accent3 6 2 5" xfId="24033"/>
    <cellStyle name="40% - Accent3 6 3" xfId="24034"/>
    <cellStyle name="40% - Accent3 6 3 2" xfId="24035"/>
    <cellStyle name="40% - Accent3 6 3 2 2" xfId="24036"/>
    <cellStyle name="40% - Accent3 6 3 3" xfId="24037"/>
    <cellStyle name="40% - Accent3 6 3 4" xfId="24038"/>
    <cellStyle name="40% - Accent3 6 4" xfId="24039"/>
    <cellStyle name="40% - Accent3 6 4 2" xfId="24040"/>
    <cellStyle name="40% - Accent3 6 4 2 2" xfId="24041"/>
    <cellStyle name="40% - Accent3 6 4 3" xfId="24042"/>
    <cellStyle name="40% - Accent3 6 5" xfId="24043"/>
    <cellStyle name="40% - Accent3 6 5 2" xfId="24044"/>
    <cellStyle name="40% - Accent3 6 5 2 2" xfId="24045"/>
    <cellStyle name="40% - Accent3 6 5 3" xfId="24046"/>
    <cellStyle name="40% - Accent3 6 6" xfId="24047"/>
    <cellStyle name="40% - Accent3 6 6 2" xfId="24048"/>
    <cellStyle name="40% - Accent3 6 6 2 2" xfId="24049"/>
    <cellStyle name="40% - Accent3 6 6 3" xfId="24050"/>
    <cellStyle name="40% - Accent3 6 7" xfId="24051"/>
    <cellStyle name="40% - Accent3 6 7 2" xfId="24052"/>
    <cellStyle name="40% - Accent3 6 7 2 2" xfId="24053"/>
    <cellStyle name="40% - Accent3 6 7 3" xfId="24054"/>
    <cellStyle name="40% - Accent3 6 8" xfId="24055"/>
    <cellStyle name="40% - Accent3 6 8 2" xfId="24056"/>
    <cellStyle name="40% - Accent3 6 8 2 2" xfId="24057"/>
    <cellStyle name="40% - Accent3 6 8 3" xfId="24058"/>
    <cellStyle name="40% - Accent3 6 9" xfId="24059"/>
    <cellStyle name="40% - Accent3 60" xfId="24060"/>
    <cellStyle name="40% - Accent3 60 2" xfId="24061"/>
    <cellStyle name="40% - Accent3 60 2 2" xfId="24062"/>
    <cellStyle name="40% - Accent3 60 3" xfId="24063"/>
    <cellStyle name="40% - Accent3 60 4" xfId="24064"/>
    <cellStyle name="40% - Accent3 60 5" xfId="24065"/>
    <cellStyle name="40% - Accent3 60 6" xfId="24066"/>
    <cellStyle name="40% - Accent3 61" xfId="24067"/>
    <cellStyle name="40% - Accent3 61 2" xfId="24068"/>
    <cellStyle name="40% - Accent3 61 2 2" xfId="24069"/>
    <cellStyle name="40% - Accent3 61 3" xfId="24070"/>
    <cellStyle name="40% - Accent3 61 4" xfId="24071"/>
    <cellStyle name="40% - Accent3 61 5" xfId="24072"/>
    <cellStyle name="40% - Accent3 61 6" xfId="24073"/>
    <cellStyle name="40% - Accent3 62" xfId="24074"/>
    <cellStyle name="40% - Accent3 62 2" xfId="24075"/>
    <cellStyle name="40% - Accent3 62 3" xfId="24076"/>
    <cellStyle name="40% - Accent3 62 4" xfId="24077"/>
    <cellStyle name="40% - Accent3 62 5" xfId="24078"/>
    <cellStyle name="40% - Accent3 62 6" xfId="24079"/>
    <cellStyle name="40% - Accent3 63" xfId="24080"/>
    <cellStyle name="40% - Accent3 63 2" xfId="24081"/>
    <cellStyle name="40% - Accent3 63 3" xfId="24082"/>
    <cellStyle name="40% - Accent3 63 4" xfId="24083"/>
    <cellStyle name="40% - Accent3 63 5" xfId="24084"/>
    <cellStyle name="40% - Accent3 63 6" xfId="24085"/>
    <cellStyle name="40% - Accent3 64" xfId="24086"/>
    <cellStyle name="40% - Accent3 64 2" xfId="24087"/>
    <cellStyle name="40% - Accent3 64 3" xfId="24088"/>
    <cellStyle name="40% - Accent3 64 4" xfId="24089"/>
    <cellStyle name="40% - Accent3 64 5" xfId="24090"/>
    <cellStyle name="40% - Accent3 64 6" xfId="24091"/>
    <cellStyle name="40% - Accent3 65" xfId="24092"/>
    <cellStyle name="40% - Accent3 65 2" xfId="24093"/>
    <cellStyle name="40% - Accent3 65 3" xfId="24094"/>
    <cellStyle name="40% - Accent3 65 4" xfId="24095"/>
    <cellStyle name="40% - Accent3 65 5" xfId="24096"/>
    <cellStyle name="40% - Accent3 65 6" xfId="24097"/>
    <cellStyle name="40% - Accent3 66" xfId="24098"/>
    <cellStyle name="40% - Accent3 66 2" xfId="24099"/>
    <cellStyle name="40% - Accent3 66 3" xfId="24100"/>
    <cellStyle name="40% - Accent3 66 4" xfId="24101"/>
    <cellStyle name="40% - Accent3 66 5" xfId="24102"/>
    <cellStyle name="40% - Accent3 66 6" xfId="24103"/>
    <cellStyle name="40% - Accent3 67" xfId="24104"/>
    <cellStyle name="40% - Accent3 67 2" xfId="24105"/>
    <cellStyle name="40% - Accent3 67 3" xfId="24106"/>
    <cellStyle name="40% - Accent3 67 4" xfId="24107"/>
    <cellStyle name="40% - Accent3 67 5" xfId="24108"/>
    <cellStyle name="40% - Accent3 67 6" xfId="24109"/>
    <cellStyle name="40% - Accent3 68" xfId="24110"/>
    <cellStyle name="40% - Accent3 68 2" xfId="24111"/>
    <cellStyle name="40% - Accent3 68 3" xfId="24112"/>
    <cellStyle name="40% - Accent3 68 4" xfId="24113"/>
    <cellStyle name="40% - Accent3 68 5" xfId="24114"/>
    <cellStyle name="40% - Accent3 68 6" xfId="24115"/>
    <cellStyle name="40% - Accent3 69" xfId="24116"/>
    <cellStyle name="40% - Accent3 69 2" xfId="24117"/>
    <cellStyle name="40% - Accent3 69 3" xfId="24118"/>
    <cellStyle name="40% - Accent3 69 4" xfId="24119"/>
    <cellStyle name="40% - Accent3 69 5" xfId="24120"/>
    <cellStyle name="40% - Accent3 69 6" xfId="24121"/>
    <cellStyle name="40% - Accent3 7" xfId="24122"/>
    <cellStyle name="40% - Accent3 7 10" xfId="24123"/>
    <cellStyle name="40% - Accent3 7 11" xfId="24124"/>
    <cellStyle name="40% - Accent3 7 2" xfId="24125"/>
    <cellStyle name="40% - Accent3 7 2 2" xfId="24126"/>
    <cellStyle name="40% - Accent3 7 2 2 2" xfId="24127"/>
    <cellStyle name="40% - Accent3 7 2 2 2 2" xfId="24128"/>
    <cellStyle name="40% - Accent3 7 2 2 3" xfId="24129"/>
    <cellStyle name="40% - Accent3 7 2 3" xfId="24130"/>
    <cellStyle name="40% - Accent3 7 2 4" xfId="24131"/>
    <cellStyle name="40% - Accent3 7 3" xfId="24132"/>
    <cellStyle name="40% - Accent3 7 3 2" xfId="24133"/>
    <cellStyle name="40% - Accent3 7 3 2 2" xfId="24134"/>
    <cellStyle name="40% - Accent3 7 3 3" xfId="24135"/>
    <cellStyle name="40% - Accent3 7 3 4" xfId="24136"/>
    <cellStyle name="40% - Accent3 7 4" xfId="24137"/>
    <cellStyle name="40% - Accent3 7 4 2" xfId="24138"/>
    <cellStyle name="40% - Accent3 7 4 2 2" xfId="24139"/>
    <cellStyle name="40% - Accent3 7 4 3" xfId="24140"/>
    <cellStyle name="40% - Accent3 7 5" xfId="24141"/>
    <cellStyle name="40% - Accent3 7 5 2" xfId="24142"/>
    <cellStyle name="40% - Accent3 7 5 2 2" xfId="24143"/>
    <cellStyle name="40% - Accent3 7 5 3" xfId="24144"/>
    <cellStyle name="40% - Accent3 7 6" xfId="24145"/>
    <cellStyle name="40% - Accent3 7 6 2" xfId="24146"/>
    <cellStyle name="40% - Accent3 7 6 2 2" xfId="24147"/>
    <cellStyle name="40% - Accent3 7 6 3" xfId="24148"/>
    <cellStyle name="40% - Accent3 7 7" xfId="24149"/>
    <cellStyle name="40% - Accent3 7 7 2" xfId="24150"/>
    <cellStyle name="40% - Accent3 7 7 2 2" xfId="24151"/>
    <cellStyle name="40% - Accent3 7 7 3" xfId="24152"/>
    <cellStyle name="40% - Accent3 7 8" xfId="24153"/>
    <cellStyle name="40% - Accent3 7 8 2" xfId="24154"/>
    <cellStyle name="40% - Accent3 7 8 2 2" xfId="24155"/>
    <cellStyle name="40% - Accent3 7 8 3" xfId="24156"/>
    <cellStyle name="40% - Accent3 7 9" xfId="24157"/>
    <cellStyle name="40% - Accent3 70" xfId="24158"/>
    <cellStyle name="40% - Accent3 70 2" xfId="24159"/>
    <cellStyle name="40% - Accent3 70 3" xfId="24160"/>
    <cellStyle name="40% - Accent3 70 4" xfId="24161"/>
    <cellStyle name="40% - Accent3 70 5" xfId="24162"/>
    <cellStyle name="40% - Accent3 70 6" xfId="24163"/>
    <cellStyle name="40% - Accent3 71" xfId="24164"/>
    <cellStyle name="40% - Accent3 71 2" xfId="24165"/>
    <cellStyle name="40% - Accent3 71 3" xfId="24166"/>
    <cellStyle name="40% - Accent3 71 4" xfId="24167"/>
    <cellStyle name="40% - Accent3 71 5" xfId="24168"/>
    <cellStyle name="40% - Accent3 71 6" xfId="24169"/>
    <cellStyle name="40% - Accent3 72" xfId="24170"/>
    <cellStyle name="40% - Accent3 72 2" xfId="24171"/>
    <cellStyle name="40% - Accent3 72 3" xfId="24172"/>
    <cellStyle name="40% - Accent3 72 4" xfId="24173"/>
    <cellStyle name="40% - Accent3 72 5" xfId="24174"/>
    <cellStyle name="40% - Accent3 72 6" xfId="24175"/>
    <cellStyle name="40% - Accent3 73" xfId="24176"/>
    <cellStyle name="40% - Accent3 73 2" xfId="24177"/>
    <cellStyle name="40% - Accent3 73 3" xfId="24178"/>
    <cellStyle name="40% - Accent3 73 4" xfId="24179"/>
    <cellStyle name="40% - Accent3 73 5" xfId="24180"/>
    <cellStyle name="40% - Accent3 73 6" xfId="24181"/>
    <cellStyle name="40% - Accent3 74" xfId="24182"/>
    <cellStyle name="40% - Accent3 74 2" xfId="24183"/>
    <cellStyle name="40% - Accent3 74 3" xfId="24184"/>
    <cellStyle name="40% - Accent3 74 4" xfId="24185"/>
    <cellStyle name="40% - Accent3 74 5" xfId="24186"/>
    <cellStyle name="40% - Accent3 74 6" xfId="24187"/>
    <cellStyle name="40% - Accent3 75" xfId="24188"/>
    <cellStyle name="40% - Accent3 75 2" xfId="24189"/>
    <cellStyle name="40% - Accent3 75 3" xfId="24190"/>
    <cellStyle name="40% - Accent3 75 4" xfId="24191"/>
    <cellStyle name="40% - Accent3 75 5" xfId="24192"/>
    <cellStyle name="40% - Accent3 75 6" xfId="24193"/>
    <cellStyle name="40% - Accent3 76" xfId="24194"/>
    <cellStyle name="40% - Accent3 76 2" xfId="24195"/>
    <cellStyle name="40% - Accent3 76 3" xfId="24196"/>
    <cellStyle name="40% - Accent3 76 4" xfId="24197"/>
    <cellStyle name="40% - Accent3 76 5" xfId="24198"/>
    <cellStyle name="40% - Accent3 76 6" xfId="24199"/>
    <cellStyle name="40% - Accent3 77" xfId="24200"/>
    <cellStyle name="40% - Accent3 77 2" xfId="24201"/>
    <cellStyle name="40% - Accent3 77 3" xfId="24202"/>
    <cellStyle name="40% - Accent3 77 4" xfId="24203"/>
    <cellStyle name="40% - Accent3 77 5" xfId="24204"/>
    <cellStyle name="40% - Accent3 77 6" xfId="24205"/>
    <cellStyle name="40% - Accent3 78" xfId="24206"/>
    <cellStyle name="40% - Accent3 78 2" xfId="24207"/>
    <cellStyle name="40% - Accent3 78 3" xfId="24208"/>
    <cellStyle name="40% - Accent3 78 4" xfId="24209"/>
    <cellStyle name="40% - Accent3 78 5" xfId="24210"/>
    <cellStyle name="40% - Accent3 78 6" xfId="24211"/>
    <cellStyle name="40% - Accent3 79" xfId="24212"/>
    <cellStyle name="40% - Accent3 79 2" xfId="24213"/>
    <cellStyle name="40% - Accent3 79 3" xfId="24214"/>
    <cellStyle name="40% - Accent3 79 4" xfId="24215"/>
    <cellStyle name="40% - Accent3 79 5" xfId="24216"/>
    <cellStyle name="40% - Accent3 79 6" xfId="24217"/>
    <cellStyle name="40% - Accent3 8" xfId="24218"/>
    <cellStyle name="40% - Accent3 8 10" xfId="24219"/>
    <cellStyle name="40% - Accent3 8 11" xfId="24220"/>
    <cellStyle name="40% - Accent3 8 2" xfId="24221"/>
    <cellStyle name="40% - Accent3 8 2 2" xfId="24222"/>
    <cellStyle name="40% - Accent3 8 2 2 2" xfId="24223"/>
    <cellStyle name="40% - Accent3 8 2 2 2 2" xfId="24224"/>
    <cellStyle name="40% - Accent3 8 2 2 3" xfId="24225"/>
    <cellStyle name="40% - Accent3 8 2 3" xfId="24226"/>
    <cellStyle name="40% - Accent3 8 2 4" xfId="24227"/>
    <cellStyle name="40% - Accent3 8 3" xfId="24228"/>
    <cellStyle name="40% - Accent3 8 3 2" xfId="24229"/>
    <cellStyle name="40% - Accent3 8 3 2 2" xfId="24230"/>
    <cellStyle name="40% - Accent3 8 3 3" xfId="24231"/>
    <cellStyle name="40% - Accent3 8 3 4" xfId="24232"/>
    <cellStyle name="40% - Accent3 8 4" xfId="24233"/>
    <cellStyle name="40% - Accent3 8 4 2" xfId="24234"/>
    <cellStyle name="40% - Accent3 8 4 2 2" xfId="24235"/>
    <cellStyle name="40% - Accent3 8 4 3" xfId="24236"/>
    <cellStyle name="40% - Accent3 8 5" xfId="24237"/>
    <cellStyle name="40% - Accent3 8 5 2" xfId="24238"/>
    <cellStyle name="40% - Accent3 8 5 2 2" xfId="24239"/>
    <cellStyle name="40% - Accent3 8 5 3" xfId="24240"/>
    <cellStyle name="40% - Accent3 8 6" xfId="24241"/>
    <cellStyle name="40% - Accent3 8 6 2" xfId="24242"/>
    <cellStyle name="40% - Accent3 8 6 2 2" xfId="24243"/>
    <cellStyle name="40% - Accent3 8 6 3" xfId="24244"/>
    <cellStyle name="40% - Accent3 8 7" xfId="24245"/>
    <cellStyle name="40% - Accent3 8 7 2" xfId="24246"/>
    <cellStyle name="40% - Accent3 8 7 2 2" xfId="24247"/>
    <cellStyle name="40% - Accent3 8 7 3" xfId="24248"/>
    <cellStyle name="40% - Accent3 8 8" xfId="24249"/>
    <cellStyle name="40% - Accent3 8 8 2" xfId="24250"/>
    <cellStyle name="40% - Accent3 8 8 2 2" xfId="24251"/>
    <cellStyle name="40% - Accent3 8 8 3" xfId="24252"/>
    <cellStyle name="40% - Accent3 8 9" xfId="24253"/>
    <cellStyle name="40% - Accent3 80" xfId="24254"/>
    <cellStyle name="40% - Accent3 80 2" xfId="24255"/>
    <cellStyle name="40% - Accent3 80 3" xfId="24256"/>
    <cellStyle name="40% - Accent3 81" xfId="24257"/>
    <cellStyle name="40% - Accent3 81 2" xfId="24258"/>
    <cellStyle name="40% - Accent3 81 3" xfId="24259"/>
    <cellStyle name="40% - Accent3 82" xfId="24260"/>
    <cellStyle name="40% - Accent3 82 2" xfId="24261"/>
    <cellStyle name="40% - Accent3 82 3" xfId="24262"/>
    <cellStyle name="40% - Accent3 83" xfId="24263"/>
    <cellStyle name="40% - Accent3 83 2" xfId="24264"/>
    <cellStyle name="40% - Accent3 83 3" xfId="24265"/>
    <cellStyle name="40% - Accent3 84" xfId="24266"/>
    <cellStyle name="40% - Accent3 84 2" xfId="24267"/>
    <cellStyle name="40% - Accent3 84 3" xfId="24268"/>
    <cellStyle name="40% - Accent3 85" xfId="24269"/>
    <cellStyle name="40% - Accent3 85 2" xfId="24270"/>
    <cellStyle name="40% - Accent3 85 3" xfId="24271"/>
    <cellStyle name="40% - Accent3 86" xfId="24272"/>
    <cellStyle name="40% - Accent3 86 2" xfId="24273"/>
    <cellStyle name="40% - Accent3 86 3" xfId="24274"/>
    <cellStyle name="40% - Accent3 87" xfId="24275"/>
    <cellStyle name="40% - Accent3 87 2" xfId="24276"/>
    <cellStyle name="40% - Accent3 87 3" xfId="24277"/>
    <cellStyle name="40% - Accent3 88" xfId="24278"/>
    <cellStyle name="40% - Accent3 88 2" xfId="24279"/>
    <cellStyle name="40% - Accent3 88 3" xfId="24280"/>
    <cellStyle name="40% - Accent3 89" xfId="24281"/>
    <cellStyle name="40% - Accent3 89 2" xfId="24282"/>
    <cellStyle name="40% - Accent3 89 3" xfId="24283"/>
    <cellStyle name="40% - Accent3 9" xfId="24284"/>
    <cellStyle name="40% - Accent3 9 10" xfId="24285"/>
    <cellStyle name="40% - Accent3 9 11" xfId="24286"/>
    <cellStyle name="40% - Accent3 9 2" xfId="24287"/>
    <cellStyle name="40% - Accent3 9 2 2" xfId="24288"/>
    <cellStyle name="40% - Accent3 9 2 2 2" xfId="24289"/>
    <cellStyle name="40% - Accent3 9 2 2 2 2" xfId="24290"/>
    <cellStyle name="40% - Accent3 9 2 2 3" xfId="24291"/>
    <cellStyle name="40% - Accent3 9 2 3" xfId="24292"/>
    <cellStyle name="40% - Accent3 9 3" xfId="24293"/>
    <cellStyle name="40% - Accent3 9 3 2" xfId="24294"/>
    <cellStyle name="40% - Accent3 9 3 2 2" xfId="24295"/>
    <cellStyle name="40% - Accent3 9 3 3" xfId="24296"/>
    <cellStyle name="40% - Accent3 9 4" xfId="24297"/>
    <cellStyle name="40% - Accent3 9 4 2" xfId="24298"/>
    <cellStyle name="40% - Accent3 9 4 2 2" xfId="24299"/>
    <cellStyle name="40% - Accent3 9 4 3" xfId="24300"/>
    <cellStyle name="40% - Accent3 9 5" xfId="24301"/>
    <cellStyle name="40% - Accent3 9 5 2" xfId="24302"/>
    <cellStyle name="40% - Accent3 9 5 2 2" xfId="24303"/>
    <cellStyle name="40% - Accent3 9 5 3" xfId="24304"/>
    <cellStyle name="40% - Accent3 9 6" xfId="24305"/>
    <cellStyle name="40% - Accent3 9 6 2" xfId="24306"/>
    <cellStyle name="40% - Accent3 9 6 2 2" xfId="24307"/>
    <cellStyle name="40% - Accent3 9 6 3" xfId="24308"/>
    <cellStyle name="40% - Accent3 9 7" xfId="24309"/>
    <cellStyle name="40% - Accent3 9 7 2" xfId="24310"/>
    <cellStyle name="40% - Accent3 9 7 2 2" xfId="24311"/>
    <cellStyle name="40% - Accent3 9 7 3" xfId="24312"/>
    <cellStyle name="40% - Accent3 9 8" xfId="24313"/>
    <cellStyle name="40% - Accent3 9 8 2" xfId="24314"/>
    <cellStyle name="40% - Accent3 9 8 2 2" xfId="24315"/>
    <cellStyle name="40% - Accent3 9 8 3" xfId="24316"/>
    <cellStyle name="40% - Accent3 9 9" xfId="24317"/>
    <cellStyle name="40% - Accent3 90" xfId="24318"/>
    <cellStyle name="40% - Accent3 90 2" xfId="24319"/>
    <cellStyle name="40% - Accent3 90 3" xfId="24320"/>
    <cellStyle name="40% - Accent3 91" xfId="24321"/>
    <cellStyle name="40% - Accent3 91 2" xfId="24322"/>
    <cellStyle name="40% - Accent3 91 3" xfId="24323"/>
    <cellStyle name="40% - Accent3 92" xfId="24324"/>
    <cellStyle name="40% - Accent3 92 2" xfId="24325"/>
    <cellStyle name="40% - Accent3 92 3" xfId="24326"/>
    <cellStyle name="40% - Accent3 93" xfId="24327"/>
    <cellStyle name="40% - Accent3 93 2" xfId="24328"/>
    <cellStyle name="40% - Accent3 93 3" xfId="24329"/>
    <cellStyle name="40% - Accent3 94" xfId="24330"/>
    <cellStyle name="40% - Accent3 94 2" xfId="24331"/>
    <cellStyle name="40% - Accent3 94 3" xfId="24332"/>
    <cellStyle name="40% - Accent3 95" xfId="24333"/>
    <cellStyle name="40% - Accent3 95 2" xfId="24334"/>
    <cellStyle name="40% - Accent3 95 3" xfId="24335"/>
    <cellStyle name="40% - Accent3 96" xfId="24336"/>
    <cellStyle name="40% - Accent3 96 2" xfId="24337"/>
    <cellStyle name="40% - Accent3 96 3" xfId="24338"/>
    <cellStyle name="40% - Accent3 97" xfId="24339"/>
    <cellStyle name="40% - Accent3 97 2" xfId="24340"/>
    <cellStyle name="40% - Accent3 97 3" xfId="24341"/>
    <cellStyle name="40% - Accent3 98" xfId="24342"/>
    <cellStyle name="40% - Accent3 98 2" xfId="24343"/>
    <cellStyle name="40% - Accent3 98 3" xfId="24344"/>
    <cellStyle name="40% - Accent3 99" xfId="24345"/>
    <cellStyle name="40% - Accent3 99 2" xfId="24346"/>
    <cellStyle name="40% - Accent3 99 3" xfId="24347"/>
    <cellStyle name="40% - Accent4 10" xfId="24348"/>
    <cellStyle name="40% - Accent4 10 10" xfId="24349"/>
    <cellStyle name="40% - Accent4 10 2" xfId="24350"/>
    <cellStyle name="40% - Accent4 10 2 2" xfId="24351"/>
    <cellStyle name="40% - Accent4 10 2 2 2" xfId="24352"/>
    <cellStyle name="40% - Accent4 10 2 2 2 2" xfId="24353"/>
    <cellStyle name="40% - Accent4 10 2 2 3" xfId="24354"/>
    <cellStyle name="40% - Accent4 10 2 3" xfId="24355"/>
    <cellStyle name="40% - Accent4 10 3" xfId="24356"/>
    <cellStyle name="40% - Accent4 10 3 2" xfId="24357"/>
    <cellStyle name="40% - Accent4 10 3 2 2" xfId="24358"/>
    <cellStyle name="40% - Accent4 10 3 3" xfId="24359"/>
    <cellStyle name="40% - Accent4 10 4" xfId="24360"/>
    <cellStyle name="40% - Accent4 10 4 2" xfId="24361"/>
    <cellStyle name="40% - Accent4 10 4 2 2" xfId="24362"/>
    <cellStyle name="40% - Accent4 10 4 3" xfId="24363"/>
    <cellStyle name="40% - Accent4 10 5" xfId="24364"/>
    <cellStyle name="40% - Accent4 10 5 2" xfId="24365"/>
    <cellStyle name="40% - Accent4 10 5 2 2" xfId="24366"/>
    <cellStyle name="40% - Accent4 10 5 3" xfId="24367"/>
    <cellStyle name="40% - Accent4 10 6" xfId="24368"/>
    <cellStyle name="40% - Accent4 10 6 2" xfId="24369"/>
    <cellStyle name="40% - Accent4 10 6 2 2" xfId="24370"/>
    <cellStyle name="40% - Accent4 10 6 3" xfId="24371"/>
    <cellStyle name="40% - Accent4 10 7" xfId="24372"/>
    <cellStyle name="40% - Accent4 10 7 2" xfId="24373"/>
    <cellStyle name="40% - Accent4 10 7 2 2" xfId="24374"/>
    <cellStyle name="40% - Accent4 10 7 3" xfId="24375"/>
    <cellStyle name="40% - Accent4 10 8" xfId="24376"/>
    <cellStyle name="40% - Accent4 10 9" xfId="24377"/>
    <cellStyle name="40% - Accent4 100" xfId="24378"/>
    <cellStyle name="40% - Accent4 100 2" xfId="24379"/>
    <cellStyle name="40% - Accent4 100 3" xfId="24380"/>
    <cellStyle name="40% - Accent4 101" xfId="24381"/>
    <cellStyle name="40% - Accent4 101 2" xfId="24382"/>
    <cellStyle name="40% - Accent4 101 3" xfId="24383"/>
    <cellStyle name="40% - Accent4 102" xfId="24384"/>
    <cellStyle name="40% - Accent4 102 2" xfId="24385"/>
    <cellStyle name="40% - Accent4 102 3" xfId="24386"/>
    <cellStyle name="40% - Accent4 103" xfId="24387"/>
    <cellStyle name="40% - Accent4 103 2" xfId="24388"/>
    <cellStyle name="40% - Accent4 103 3" xfId="24389"/>
    <cellStyle name="40% - Accent4 104" xfId="24390"/>
    <cellStyle name="40% - Accent4 104 2" xfId="24391"/>
    <cellStyle name="40% - Accent4 104 3" xfId="24392"/>
    <cellStyle name="40% - Accent4 105" xfId="24393"/>
    <cellStyle name="40% - Accent4 105 2" xfId="24394"/>
    <cellStyle name="40% - Accent4 105 3" xfId="24395"/>
    <cellStyle name="40% - Accent4 106" xfId="24396"/>
    <cellStyle name="40% - Accent4 106 2" xfId="24397"/>
    <cellStyle name="40% - Accent4 106 3" xfId="24398"/>
    <cellStyle name="40% - Accent4 107" xfId="24399"/>
    <cellStyle name="40% - Accent4 107 2" xfId="24400"/>
    <cellStyle name="40% - Accent4 107 3" xfId="24401"/>
    <cellStyle name="40% - Accent4 108" xfId="24402"/>
    <cellStyle name="40% - Accent4 108 2" xfId="24403"/>
    <cellStyle name="40% - Accent4 108 3" xfId="24404"/>
    <cellStyle name="40% - Accent4 109" xfId="24405"/>
    <cellStyle name="40% - Accent4 109 2" xfId="24406"/>
    <cellStyle name="40% - Accent4 109 3" xfId="24407"/>
    <cellStyle name="40% - Accent4 11" xfId="24408"/>
    <cellStyle name="40% - Accent4 11 10" xfId="24409"/>
    <cellStyle name="40% - Accent4 11 2" xfId="24410"/>
    <cellStyle name="40% - Accent4 11 2 2" xfId="24411"/>
    <cellStyle name="40% - Accent4 11 2 2 2" xfId="24412"/>
    <cellStyle name="40% - Accent4 11 2 2 2 2" xfId="24413"/>
    <cellStyle name="40% - Accent4 11 2 2 3" xfId="24414"/>
    <cellStyle name="40% - Accent4 11 2 3" xfId="24415"/>
    <cellStyle name="40% - Accent4 11 3" xfId="24416"/>
    <cellStyle name="40% - Accent4 11 3 2" xfId="24417"/>
    <cellStyle name="40% - Accent4 11 3 2 2" xfId="24418"/>
    <cellStyle name="40% - Accent4 11 3 3" xfId="24419"/>
    <cellStyle name="40% - Accent4 11 4" xfId="24420"/>
    <cellStyle name="40% - Accent4 11 4 2" xfId="24421"/>
    <cellStyle name="40% - Accent4 11 4 2 2" xfId="24422"/>
    <cellStyle name="40% - Accent4 11 4 3" xfId="24423"/>
    <cellStyle name="40% - Accent4 11 5" xfId="24424"/>
    <cellStyle name="40% - Accent4 11 5 2" xfId="24425"/>
    <cellStyle name="40% - Accent4 11 5 2 2" xfId="24426"/>
    <cellStyle name="40% - Accent4 11 5 3" xfId="24427"/>
    <cellStyle name="40% - Accent4 11 6" xfId="24428"/>
    <cellStyle name="40% - Accent4 11 6 2" xfId="24429"/>
    <cellStyle name="40% - Accent4 11 6 2 2" xfId="24430"/>
    <cellStyle name="40% - Accent4 11 6 3" xfId="24431"/>
    <cellStyle name="40% - Accent4 11 7" xfId="24432"/>
    <cellStyle name="40% - Accent4 11 7 2" xfId="24433"/>
    <cellStyle name="40% - Accent4 11 7 2 2" xfId="24434"/>
    <cellStyle name="40% - Accent4 11 7 3" xfId="24435"/>
    <cellStyle name="40% - Accent4 11 8" xfId="24436"/>
    <cellStyle name="40% - Accent4 11 9" xfId="24437"/>
    <cellStyle name="40% - Accent4 110" xfId="24438"/>
    <cellStyle name="40% - Accent4 110 2" xfId="24439"/>
    <cellStyle name="40% - Accent4 110 3" xfId="24440"/>
    <cellStyle name="40% - Accent4 111" xfId="24441"/>
    <cellStyle name="40% - Accent4 111 2" xfId="24442"/>
    <cellStyle name="40% - Accent4 111 3" xfId="24443"/>
    <cellStyle name="40% - Accent4 112" xfId="24444"/>
    <cellStyle name="40% - Accent4 112 2" xfId="24445"/>
    <cellStyle name="40% - Accent4 112 3" xfId="24446"/>
    <cellStyle name="40% - Accent4 113" xfId="24447"/>
    <cellStyle name="40% - Accent4 113 2" xfId="24448"/>
    <cellStyle name="40% - Accent4 113 3" xfId="24449"/>
    <cellStyle name="40% - Accent4 114" xfId="24450"/>
    <cellStyle name="40% - Accent4 114 2" xfId="24451"/>
    <cellStyle name="40% - Accent4 114 3" xfId="24452"/>
    <cellStyle name="40% - Accent4 115" xfId="24453"/>
    <cellStyle name="40% - Accent4 115 2" xfId="24454"/>
    <cellStyle name="40% - Accent4 115 3" xfId="24455"/>
    <cellStyle name="40% - Accent4 116" xfId="24456"/>
    <cellStyle name="40% - Accent4 116 2" xfId="24457"/>
    <cellStyle name="40% - Accent4 117" xfId="24458"/>
    <cellStyle name="40% - Accent4 117 2" xfId="24459"/>
    <cellStyle name="40% - Accent4 118" xfId="24460"/>
    <cellStyle name="40% - Accent4 118 2" xfId="24461"/>
    <cellStyle name="40% - Accent4 119" xfId="24462"/>
    <cellStyle name="40% - Accent4 119 2" xfId="24463"/>
    <cellStyle name="40% - Accent4 12" xfId="24464"/>
    <cellStyle name="40% - Accent4 12 2" xfId="24465"/>
    <cellStyle name="40% - Accent4 12 2 2" xfId="24466"/>
    <cellStyle name="40% - Accent4 12 2 2 2" xfId="24467"/>
    <cellStyle name="40% - Accent4 12 2 2 2 2" xfId="24468"/>
    <cellStyle name="40% - Accent4 12 2 2 3" xfId="24469"/>
    <cellStyle name="40% - Accent4 12 2 3" xfId="24470"/>
    <cellStyle name="40% - Accent4 12 3" xfId="24471"/>
    <cellStyle name="40% - Accent4 12 3 2" xfId="24472"/>
    <cellStyle name="40% - Accent4 12 3 2 2" xfId="24473"/>
    <cellStyle name="40% - Accent4 12 3 3" xfId="24474"/>
    <cellStyle name="40% - Accent4 12 3 4" xfId="24475"/>
    <cellStyle name="40% - Accent4 12 4" xfId="24476"/>
    <cellStyle name="40% - Accent4 12 4 2" xfId="24477"/>
    <cellStyle name="40% - Accent4 12 4 2 2" xfId="24478"/>
    <cellStyle name="40% - Accent4 12 4 3" xfId="24479"/>
    <cellStyle name="40% - Accent4 12 5" xfId="24480"/>
    <cellStyle name="40% - Accent4 12 5 2" xfId="24481"/>
    <cellStyle name="40% - Accent4 12 5 2 2" xfId="24482"/>
    <cellStyle name="40% - Accent4 12 5 3" xfId="24483"/>
    <cellStyle name="40% - Accent4 12 6" xfId="24484"/>
    <cellStyle name="40% - Accent4 12 6 2" xfId="24485"/>
    <cellStyle name="40% - Accent4 12 6 2 2" xfId="24486"/>
    <cellStyle name="40% - Accent4 12 6 3" xfId="24487"/>
    <cellStyle name="40% - Accent4 12 7" xfId="24488"/>
    <cellStyle name="40% - Accent4 12 8" xfId="24489"/>
    <cellStyle name="40% - Accent4 120" xfId="24490"/>
    <cellStyle name="40% - Accent4 120 2" xfId="24491"/>
    <cellStyle name="40% - Accent4 121" xfId="24492"/>
    <cellStyle name="40% - Accent4 121 2" xfId="24493"/>
    <cellStyle name="40% - Accent4 122" xfId="24494"/>
    <cellStyle name="40% - Accent4 122 2" xfId="24495"/>
    <cellStyle name="40% - Accent4 123" xfId="24496"/>
    <cellStyle name="40% - Accent4 123 2" xfId="24497"/>
    <cellStyle name="40% - Accent4 124" xfId="24498"/>
    <cellStyle name="40% - Accent4 124 2" xfId="24499"/>
    <cellStyle name="40% - Accent4 125" xfId="24500"/>
    <cellStyle name="40% - Accent4 125 2" xfId="24501"/>
    <cellStyle name="40% - Accent4 126" xfId="24502"/>
    <cellStyle name="40% - Accent4 126 2" xfId="24503"/>
    <cellStyle name="40% - Accent4 127" xfId="24504"/>
    <cellStyle name="40% - Accent4 127 2" xfId="24505"/>
    <cellStyle name="40% - Accent4 128" xfId="24506"/>
    <cellStyle name="40% - Accent4 128 2" xfId="24507"/>
    <cellStyle name="40% - Accent4 129" xfId="24508"/>
    <cellStyle name="40% - Accent4 129 2" xfId="24509"/>
    <cellStyle name="40% - Accent4 13" xfId="24510"/>
    <cellStyle name="40% - Accent4 13 2" xfId="24511"/>
    <cellStyle name="40% - Accent4 13 2 2" xfId="24512"/>
    <cellStyle name="40% - Accent4 13 2 2 2" xfId="24513"/>
    <cellStyle name="40% - Accent4 13 2 2 2 2" xfId="24514"/>
    <cellStyle name="40% - Accent4 13 2 2 3" xfId="24515"/>
    <cellStyle name="40% - Accent4 13 2 3" xfId="24516"/>
    <cellStyle name="40% - Accent4 13 3" xfId="24517"/>
    <cellStyle name="40% - Accent4 13 3 2" xfId="24518"/>
    <cellStyle name="40% - Accent4 13 3 2 2" xfId="24519"/>
    <cellStyle name="40% - Accent4 13 3 3" xfId="24520"/>
    <cellStyle name="40% - Accent4 13 3 4" xfId="24521"/>
    <cellStyle name="40% - Accent4 13 4" xfId="24522"/>
    <cellStyle name="40% - Accent4 13 4 2" xfId="24523"/>
    <cellStyle name="40% - Accent4 13 4 2 2" xfId="24524"/>
    <cellStyle name="40% - Accent4 13 4 3" xfId="24525"/>
    <cellStyle name="40% - Accent4 13 5" xfId="24526"/>
    <cellStyle name="40% - Accent4 13 5 2" xfId="24527"/>
    <cellStyle name="40% - Accent4 13 5 2 2" xfId="24528"/>
    <cellStyle name="40% - Accent4 13 5 3" xfId="24529"/>
    <cellStyle name="40% - Accent4 13 6" xfId="24530"/>
    <cellStyle name="40% - Accent4 13 6 2" xfId="24531"/>
    <cellStyle name="40% - Accent4 13 6 2 2" xfId="24532"/>
    <cellStyle name="40% - Accent4 13 6 3" xfId="24533"/>
    <cellStyle name="40% - Accent4 13 7" xfId="24534"/>
    <cellStyle name="40% - Accent4 13 8" xfId="24535"/>
    <cellStyle name="40% - Accent4 130" xfId="24536"/>
    <cellStyle name="40% - Accent4 130 2" xfId="24537"/>
    <cellStyle name="40% - Accent4 131" xfId="24538"/>
    <cellStyle name="40% - Accent4 131 2" xfId="24539"/>
    <cellStyle name="40% - Accent4 132" xfId="24540"/>
    <cellStyle name="40% - Accent4 132 2" xfId="24541"/>
    <cellStyle name="40% - Accent4 133" xfId="24542"/>
    <cellStyle name="40% - Accent4 133 2" xfId="24543"/>
    <cellStyle name="40% - Accent4 134" xfId="24544"/>
    <cellStyle name="40% - Accent4 134 2" xfId="24545"/>
    <cellStyle name="40% - Accent4 135" xfId="24546"/>
    <cellStyle name="40% - Accent4 135 2" xfId="24547"/>
    <cellStyle name="40% - Accent4 136" xfId="24548"/>
    <cellStyle name="40% - Accent4 136 2" xfId="24549"/>
    <cellStyle name="40% - Accent4 137" xfId="24550"/>
    <cellStyle name="40% - Accent4 137 2" xfId="24551"/>
    <cellStyle name="40% - Accent4 138" xfId="24552"/>
    <cellStyle name="40% - Accent4 138 2" xfId="24553"/>
    <cellStyle name="40% - Accent4 139" xfId="24554"/>
    <cellStyle name="40% - Accent4 139 2" xfId="24555"/>
    <cellStyle name="40% - Accent4 14" xfId="24556"/>
    <cellStyle name="40% - Accent4 14 2" xfId="24557"/>
    <cellStyle name="40% - Accent4 14 2 2" xfId="24558"/>
    <cellStyle name="40% - Accent4 14 2 2 2" xfId="24559"/>
    <cellStyle name="40% - Accent4 14 2 2 3" xfId="24560"/>
    <cellStyle name="40% - Accent4 14 2 2 4" xfId="24561"/>
    <cellStyle name="40% - Accent4 14 2 3" xfId="24562"/>
    <cellStyle name="40% - Accent4 14 2 4" xfId="24563"/>
    <cellStyle name="40% - Accent4 14 2 5" xfId="24564"/>
    <cellStyle name="40% - Accent4 14 2 6" xfId="24565"/>
    <cellStyle name="40% - Accent4 14 3" xfId="24566"/>
    <cellStyle name="40% - Accent4 14 3 2" xfId="24567"/>
    <cellStyle name="40% - Accent4 14 3 2 2" xfId="24568"/>
    <cellStyle name="40% - Accent4 14 3 3" xfId="24569"/>
    <cellStyle name="40% - Accent4 14 4" xfId="24570"/>
    <cellStyle name="40% - Accent4 14 4 2" xfId="24571"/>
    <cellStyle name="40% - Accent4 14 4 2 2" xfId="24572"/>
    <cellStyle name="40% - Accent4 14 4 3" xfId="24573"/>
    <cellStyle name="40% - Accent4 14 5" xfId="24574"/>
    <cellStyle name="40% - Accent4 14 5 2" xfId="24575"/>
    <cellStyle name="40% - Accent4 14 5 2 2" xfId="24576"/>
    <cellStyle name="40% - Accent4 14 5 3" xfId="24577"/>
    <cellStyle name="40% - Accent4 14 6" xfId="24578"/>
    <cellStyle name="40% - Accent4 14 6 2" xfId="24579"/>
    <cellStyle name="40% - Accent4 14 6 2 2" xfId="24580"/>
    <cellStyle name="40% - Accent4 14 6 3" xfId="24581"/>
    <cellStyle name="40% - Accent4 14 7" xfId="24582"/>
    <cellStyle name="40% - Accent4 140" xfId="24583"/>
    <cellStyle name="40% - Accent4 140 2" xfId="24584"/>
    <cellStyle name="40% - Accent4 141" xfId="24585"/>
    <cellStyle name="40% - Accent4 141 2" xfId="24586"/>
    <cellStyle name="40% - Accent4 142" xfId="24587"/>
    <cellStyle name="40% - Accent4 142 2" xfId="24588"/>
    <cellStyle name="40% - Accent4 143" xfId="24589"/>
    <cellStyle name="40% - Accent4 143 2" xfId="24590"/>
    <cellStyle name="40% - Accent4 144" xfId="24591"/>
    <cellStyle name="40% - Accent4 144 2" xfId="24592"/>
    <cellStyle name="40% - Accent4 145" xfId="24593"/>
    <cellStyle name="40% - Accent4 145 2" xfId="24594"/>
    <cellStyle name="40% - Accent4 146" xfId="24595"/>
    <cellStyle name="40% - Accent4 146 2" xfId="24596"/>
    <cellStyle name="40% - Accent4 147" xfId="24597"/>
    <cellStyle name="40% - Accent4 147 2" xfId="24598"/>
    <cellStyle name="40% - Accent4 148" xfId="24599"/>
    <cellStyle name="40% - Accent4 148 2" xfId="24600"/>
    <cellStyle name="40% - Accent4 149" xfId="24601"/>
    <cellStyle name="40% - Accent4 149 2" xfId="24602"/>
    <cellStyle name="40% - Accent4 15" xfId="24603"/>
    <cellStyle name="40% - Accent4 15 2" xfId="24604"/>
    <cellStyle name="40% - Accent4 15 2 2" xfId="24605"/>
    <cellStyle name="40% - Accent4 15 2 2 2" xfId="24606"/>
    <cellStyle name="40% - Accent4 15 2 2 3" xfId="24607"/>
    <cellStyle name="40% - Accent4 15 2 2 4" xfId="24608"/>
    <cellStyle name="40% - Accent4 15 2 3" xfId="24609"/>
    <cellStyle name="40% - Accent4 15 2 4" xfId="24610"/>
    <cellStyle name="40% - Accent4 15 2 5" xfId="24611"/>
    <cellStyle name="40% - Accent4 15 2 6" xfId="24612"/>
    <cellStyle name="40% - Accent4 15 3" xfId="24613"/>
    <cellStyle name="40% - Accent4 15 3 2" xfId="24614"/>
    <cellStyle name="40% - Accent4 15 3 2 2" xfId="24615"/>
    <cellStyle name="40% - Accent4 15 3 3" xfId="24616"/>
    <cellStyle name="40% - Accent4 15 4" xfId="24617"/>
    <cellStyle name="40% - Accent4 15 4 2" xfId="24618"/>
    <cellStyle name="40% - Accent4 15 4 2 2" xfId="24619"/>
    <cellStyle name="40% - Accent4 15 4 3" xfId="24620"/>
    <cellStyle name="40% - Accent4 15 5" xfId="24621"/>
    <cellStyle name="40% - Accent4 15 5 2" xfId="24622"/>
    <cellStyle name="40% - Accent4 15 5 2 2" xfId="24623"/>
    <cellStyle name="40% - Accent4 15 5 3" xfId="24624"/>
    <cellStyle name="40% - Accent4 15 6" xfId="24625"/>
    <cellStyle name="40% - Accent4 15 6 2" xfId="24626"/>
    <cellStyle name="40% - Accent4 15 6 2 2" xfId="24627"/>
    <cellStyle name="40% - Accent4 15 6 3" xfId="24628"/>
    <cellStyle name="40% - Accent4 15 7" xfId="24629"/>
    <cellStyle name="40% - Accent4 150" xfId="24630"/>
    <cellStyle name="40% - Accent4 150 2" xfId="24631"/>
    <cellStyle name="40% - Accent4 151" xfId="24632"/>
    <cellStyle name="40% - Accent4 151 2" xfId="24633"/>
    <cellStyle name="40% - Accent4 152" xfId="24634"/>
    <cellStyle name="40% - Accent4 152 2" xfId="24635"/>
    <cellStyle name="40% - Accent4 153" xfId="24636"/>
    <cellStyle name="40% - Accent4 153 2" xfId="24637"/>
    <cellStyle name="40% - Accent4 154" xfId="24638"/>
    <cellStyle name="40% - Accent4 154 2" xfId="24639"/>
    <cellStyle name="40% - Accent4 155" xfId="24640"/>
    <cellStyle name="40% - Accent4 155 2" xfId="24641"/>
    <cellStyle name="40% - Accent4 156" xfId="24642"/>
    <cellStyle name="40% - Accent4 156 2" xfId="24643"/>
    <cellStyle name="40% - Accent4 157" xfId="24644"/>
    <cellStyle name="40% - Accent4 157 2" xfId="24645"/>
    <cellStyle name="40% - Accent4 158" xfId="24646"/>
    <cellStyle name="40% - Accent4 158 2" xfId="24647"/>
    <cellStyle name="40% - Accent4 159" xfId="24648"/>
    <cellStyle name="40% - Accent4 159 2" xfId="24649"/>
    <cellStyle name="40% - Accent4 16" xfId="24650"/>
    <cellStyle name="40% - Accent4 16 2" xfId="24651"/>
    <cellStyle name="40% - Accent4 16 2 2" xfId="24652"/>
    <cellStyle name="40% - Accent4 16 2 2 2" xfId="24653"/>
    <cellStyle name="40% - Accent4 16 2 2 3" xfId="24654"/>
    <cellStyle name="40% - Accent4 16 2 2 4" xfId="24655"/>
    <cellStyle name="40% - Accent4 16 2 3" xfId="24656"/>
    <cellStyle name="40% - Accent4 16 2 4" xfId="24657"/>
    <cellStyle name="40% - Accent4 16 2 5" xfId="24658"/>
    <cellStyle name="40% - Accent4 16 2 6" xfId="24659"/>
    <cellStyle name="40% - Accent4 16 3" xfId="24660"/>
    <cellStyle name="40% - Accent4 16 3 2" xfId="24661"/>
    <cellStyle name="40% - Accent4 16 3 2 2" xfId="24662"/>
    <cellStyle name="40% - Accent4 16 3 3" xfId="24663"/>
    <cellStyle name="40% - Accent4 16 4" xfId="24664"/>
    <cellStyle name="40% - Accent4 16 4 2" xfId="24665"/>
    <cellStyle name="40% - Accent4 16 4 2 2" xfId="24666"/>
    <cellStyle name="40% - Accent4 16 4 3" xfId="24667"/>
    <cellStyle name="40% - Accent4 16 5" xfId="24668"/>
    <cellStyle name="40% - Accent4 16 5 2" xfId="24669"/>
    <cellStyle name="40% - Accent4 16 5 2 2" xfId="24670"/>
    <cellStyle name="40% - Accent4 16 5 3" xfId="24671"/>
    <cellStyle name="40% - Accent4 16 6" xfId="24672"/>
    <cellStyle name="40% - Accent4 16 6 2" xfId="24673"/>
    <cellStyle name="40% - Accent4 16 6 2 2" xfId="24674"/>
    <cellStyle name="40% - Accent4 16 6 3" xfId="24675"/>
    <cellStyle name="40% - Accent4 16 7" xfId="24676"/>
    <cellStyle name="40% - Accent4 160" xfId="24677"/>
    <cellStyle name="40% - Accent4 160 2" xfId="24678"/>
    <cellStyle name="40% - Accent4 161" xfId="24679"/>
    <cellStyle name="40% - Accent4 161 2" xfId="24680"/>
    <cellStyle name="40% - Accent4 162" xfId="24681"/>
    <cellStyle name="40% - Accent4 162 2" xfId="24682"/>
    <cellStyle name="40% - Accent4 163" xfId="24683"/>
    <cellStyle name="40% - Accent4 163 2" xfId="24684"/>
    <cellStyle name="40% - Accent4 164" xfId="24685"/>
    <cellStyle name="40% - Accent4 164 2" xfId="24686"/>
    <cellStyle name="40% - Accent4 165" xfId="24687"/>
    <cellStyle name="40% - Accent4 165 2" xfId="24688"/>
    <cellStyle name="40% - Accent4 166" xfId="24689"/>
    <cellStyle name="40% - Accent4 166 2" xfId="24690"/>
    <cellStyle name="40% - Accent4 167" xfId="24691"/>
    <cellStyle name="40% - Accent4 167 2" xfId="24692"/>
    <cellStyle name="40% - Accent4 168" xfId="24693"/>
    <cellStyle name="40% - Accent4 168 2" xfId="24694"/>
    <cellStyle name="40% - Accent4 169" xfId="24695"/>
    <cellStyle name="40% - Accent4 169 2" xfId="24696"/>
    <cellStyle name="40% - Accent4 17" xfId="24697"/>
    <cellStyle name="40% - Accent4 17 2" xfId="24698"/>
    <cellStyle name="40% - Accent4 17 2 2" xfId="24699"/>
    <cellStyle name="40% - Accent4 17 2 3" xfId="24700"/>
    <cellStyle name="40% - Accent4 17 2 4" xfId="24701"/>
    <cellStyle name="40% - Accent4 17 2 5" xfId="24702"/>
    <cellStyle name="40% - Accent4 17 3" xfId="24703"/>
    <cellStyle name="40% - Accent4 17 3 2" xfId="24704"/>
    <cellStyle name="40% - Accent4 17 3 2 2" xfId="24705"/>
    <cellStyle name="40% - Accent4 17 3 3" xfId="24706"/>
    <cellStyle name="40% - Accent4 17 4" xfId="24707"/>
    <cellStyle name="40% - Accent4 17 4 2" xfId="24708"/>
    <cellStyle name="40% - Accent4 17 4 2 2" xfId="24709"/>
    <cellStyle name="40% - Accent4 17 4 3" xfId="24710"/>
    <cellStyle name="40% - Accent4 17 5" xfId="24711"/>
    <cellStyle name="40% - Accent4 17 5 2" xfId="24712"/>
    <cellStyle name="40% - Accent4 17 5 2 2" xfId="24713"/>
    <cellStyle name="40% - Accent4 17 5 3" xfId="24714"/>
    <cellStyle name="40% - Accent4 17 6" xfId="24715"/>
    <cellStyle name="40% - Accent4 17 6 2" xfId="24716"/>
    <cellStyle name="40% - Accent4 17 6 2 2" xfId="24717"/>
    <cellStyle name="40% - Accent4 17 6 3" xfId="24718"/>
    <cellStyle name="40% - Accent4 17 7" xfId="24719"/>
    <cellStyle name="40% - Accent4 170" xfId="24720"/>
    <cellStyle name="40% - Accent4 170 2" xfId="24721"/>
    <cellStyle name="40% - Accent4 171" xfId="24722"/>
    <cellStyle name="40% - Accent4 171 2" xfId="24723"/>
    <cellStyle name="40% - Accent4 172" xfId="24724"/>
    <cellStyle name="40% - Accent4 172 2" xfId="24725"/>
    <cellStyle name="40% - Accent4 173" xfId="24726"/>
    <cellStyle name="40% - Accent4 173 2" xfId="24727"/>
    <cellStyle name="40% - Accent4 174" xfId="24728"/>
    <cellStyle name="40% - Accent4 174 2" xfId="24729"/>
    <cellStyle name="40% - Accent4 175" xfId="24730"/>
    <cellStyle name="40% - Accent4 176" xfId="24731"/>
    <cellStyle name="40% - Accent4 177" xfId="24732"/>
    <cellStyle name="40% - Accent4 178" xfId="24733"/>
    <cellStyle name="40% - Accent4 179" xfId="24734"/>
    <cellStyle name="40% - Accent4 18" xfId="24735"/>
    <cellStyle name="40% - Accent4 18 2" xfId="24736"/>
    <cellStyle name="40% - Accent4 18 2 2" xfId="24737"/>
    <cellStyle name="40% - Accent4 18 2 3" xfId="24738"/>
    <cellStyle name="40% - Accent4 18 2 4" xfId="24739"/>
    <cellStyle name="40% - Accent4 18 2 5" xfId="24740"/>
    <cellStyle name="40% - Accent4 18 3" xfId="24741"/>
    <cellStyle name="40% - Accent4 18 3 2" xfId="24742"/>
    <cellStyle name="40% - Accent4 18 3 2 2" xfId="24743"/>
    <cellStyle name="40% - Accent4 18 3 3" xfId="24744"/>
    <cellStyle name="40% - Accent4 18 4" xfId="24745"/>
    <cellStyle name="40% - Accent4 18 4 2" xfId="24746"/>
    <cellStyle name="40% - Accent4 18 4 2 2" xfId="24747"/>
    <cellStyle name="40% - Accent4 18 4 3" xfId="24748"/>
    <cellStyle name="40% - Accent4 18 5" xfId="24749"/>
    <cellStyle name="40% - Accent4 18 5 2" xfId="24750"/>
    <cellStyle name="40% - Accent4 18 5 2 2" xfId="24751"/>
    <cellStyle name="40% - Accent4 18 5 3" xfId="24752"/>
    <cellStyle name="40% - Accent4 18 6" xfId="24753"/>
    <cellStyle name="40% - Accent4 18 6 2" xfId="24754"/>
    <cellStyle name="40% - Accent4 18 6 2 2" xfId="24755"/>
    <cellStyle name="40% - Accent4 18 6 3" xfId="24756"/>
    <cellStyle name="40% - Accent4 18 7" xfId="24757"/>
    <cellStyle name="40% - Accent4 180" xfId="24758"/>
    <cellStyle name="40% - Accent4 181" xfId="24759"/>
    <cellStyle name="40% - Accent4 182" xfId="24760"/>
    <cellStyle name="40% - Accent4 183" xfId="24761"/>
    <cellStyle name="40% - Accent4 184" xfId="24762"/>
    <cellStyle name="40% - Accent4 185" xfId="24763"/>
    <cellStyle name="40% - Accent4 186" xfId="24764"/>
    <cellStyle name="40% - Accent4 187" xfId="24765"/>
    <cellStyle name="40% - Accent4 188" xfId="24766"/>
    <cellStyle name="40% - Accent4 189" xfId="24767"/>
    <cellStyle name="40% - Accent4 19" xfId="24768"/>
    <cellStyle name="40% - Accent4 19 2" xfId="24769"/>
    <cellStyle name="40% - Accent4 19 2 2" xfId="24770"/>
    <cellStyle name="40% - Accent4 19 2 3" xfId="24771"/>
    <cellStyle name="40% - Accent4 19 2 4" xfId="24772"/>
    <cellStyle name="40% - Accent4 19 2 5" xfId="24773"/>
    <cellStyle name="40% - Accent4 19 3" xfId="24774"/>
    <cellStyle name="40% - Accent4 19 3 2" xfId="24775"/>
    <cellStyle name="40% - Accent4 19 3 2 2" xfId="24776"/>
    <cellStyle name="40% - Accent4 19 3 3" xfId="24777"/>
    <cellStyle name="40% - Accent4 19 4" xfId="24778"/>
    <cellStyle name="40% - Accent4 19 4 2" xfId="24779"/>
    <cellStyle name="40% - Accent4 19 4 2 2" xfId="24780"/>
    <cellStyle name="40% - Accent4 19 4 3" xfId="24781"/>
    <cellStyle name="40% - Accent4 19 5" xfId="24782"/>
    <cellStyle name="40% - Accent4 19 5 2" xfId="24783"/>
    <cellStyle name="40% - Accent4 19 5 2 2" xfId="24784"/>
    <cellStyle name="40% - Accent4 19 5 3" xfId="24785"/>
    <cellStyle name="40% - Accent4 19 6" xfId="24786"/>
    <cellStyle name="40% - Accent4 19 6 2" xfId="24787"/>
    <cellStyle name="40% - Accent4 19 6 2 2" xfId="24788"/>
    <cellStyle name="40% - Accent4 19 6 3" xfId="24789"/>
    <cellStyle name="40% - Accent4 19 7" xfId="24790"/>
    <cellStyle name="40% - Accent4 190" xfId="24791"/>
    <cellStyle name="40% - Accent4 191" xfId="24792"/>
    <cellStyle name="40% - Accent4 192" xfId="24793"/>
    <cellStyle name="40% - Accent4 193" xfId="24794"/>
    <cellStyle name="40% - Accent4 194" xfId="24795"/>
    <cellStyle name="40% - Accent4 195" xfId="24796"/>
    <cellStyle name="40% - Accent4 196" xfId="24797"/>
    <cellStyle name="40% - Accent4 197" xfId="24798"/>
    <cellStyle name="40% - Accent4 198" xfId="24799"/>
    <cellStyle name="40% - Accent4 199" xfId="24800"/>
    <cellStyle name="40% - Accent4 2" xfId="24801"/>
    <cellStyle name="40% - Accent4 2 10" xfId="24802"/>
    <cellStyle name="40% - Accent4 2 10 2" xfId="24803"/>
    <cellStyle name="40% - Accent4 2 10 2 2" xfId="24804"/>
    <cellStyle name="40% - Accent4 2 10 3" xfId="24805"/>
    <cellStyle name="40% - Accent4 2 11" xfId="24806"/>
    <cellStyle name="40% - Accent4 2 11 2" xfId="24807"/>
    <cellStyle name="40% - Accent4 2 11 2 2" xfId="24808"/>
    <cellStyle name="40% - Accent4 2 11 3" xfId="24809"/>
    <cellStyle name="40% - Accent4 2 12" xfId="24810"/>
    <cellStyle name="40% - Accent4 2 12 2" xfId="24811"/>
    <cellStyle name="40% - Accent4 2 12 2 2" xfId="24812"/>
    <cellStyle name="40% - Accent4 2 12 3" xfId="24813"/>
    <cellStyle name="40% - Accent4 2 13" xfId="24814"/>
    <cellStyle name="40% - Accent4 2 13 2" xfId="24815"/>
    <cellStyle name="40% - Accent4 2 13 2 2" xfId="24816"/>
    <cellStyle name="40% - Accent4 2 13 3" xfId="24817"/>
    <cellStyle name="40% - Accent4 2 14" xfId="24818"/>
    <cellStyle name="40% - Accent4 2 14 2" xfId="24819"/>
    <cellStyle name="40% - Accent4 2 14 2 2" xfId="24820"/>
    <cellStyle name="40% - Accent4 2 14 3" xfId="24821"/>
    <cellStyle name="40% - Accent4 2 15" xfId="24822"/>
    <cellStyle name="40% - Accent4 2 15 2" xfId="24823"/>
    <cellStyle name="40% - Accent4 2 15 2 2" xfId="24824"/>
    <cellStyle name="40% - Accent4 2 15 3" xfId="24825"/>
    <cellStyle name="40% - Accent4 2 16" xfId="24826"/>
    <cellStyle name="40% - Accent4 2 17" xfId="24827"/>
    <cellStyle name="40% - Accent4 2 17 2" xfId="24828"/>
    <cellStyle name="40% - Accent4 2 17 2 2" xfId="24829"/>
    <cellStyle name="40% - Accent4 2 17 3" xfId="24830"/>
    <cellStyle name="40% - Accent4 2 18" xfId="24831"/>
    <cellStyle name="40% - Accent4 2 18 2" xfId="24832"/>
    <cellStyle name="40% - Accent4 2 18 2 2" xfId="24833"/>
    <cellStyle name="40% - Accent4 2 18 3" xfId="24834"/>
    <cellStyle name="40% - Accent4 2 19" xfId="24835"/>
    <cellStyle name="40% - Accent4 2 19 2" xfId="24836"/>
    <cellStyle name="40% - Accent4 2 19 2 2" xfId="24837"/>
    <cellStyle name="40% - Accent4 2 19 3" xfId="24838"/>
    <cellStyle name="40% - Accent4 2 2" xfId="24839"/>
    <cellStyle name="40% - Accent4 2 2 10" xfId="24840"/>
    <cellStyle name="40% - Accent4 2 2 11" xfId="24841"/>
    <cellStyle name="40% - Accent4 2 2 12" xfId="24842"/>
    <cellStyle name="40% - Accent4 2 2 2" xfId="24843"/>
    <cellStyle name="40% - Accent4 2 2 2 10" xfId="24844"/>
    <cellStyle name="40% - Accent4 2 2 2 2" xfId="24845"/>
    <cellStyle name="40% - Accent4 2 2 2 2 2" xfId="24846"/>
    <cellStyle name="40% - Accent4 2 2 2 2 2 2" xfId="24847"/>
    <cellStyle name="40% - Accent4 2 2 2 2 2 2 2" xfId="24848"/>
    <cellStyle name="40% - Accent4 2 2 2 2 2 2 2 2" xfId="24849"/>
    <cellStyle name="40% - Accent4 2 2 2 2 2 2 2 2 2" xfId="24850"/>
    <cellStyle name="40% - Accent4 2 2 2 2 2 2 2 2 2 2" xfId="24851"/>
    <cellStyle name="40% - Accent4 2 2 2 2 2 2 2 2 2 2 2" xfId="24852"/>
    <cellStyle name="40% - Accent4 2 2 2 2 2 2 2 2 2 3" xfId="24853"/>
    <cellStyle name="40% - Accent4 2 2 2 2 2 2 2 2 3" xfId="24854"/>
    <cellStyle name="40% - Accent4 2 2 2 2 2 2 2 2 3 2" xfId="24855"/>
    <cellStyle name="40% - Accent4 2 2 2 2 2 2 2 2 3 2 2" xfId="24856"/>
    <cellStyle name="40% - Accent4 2 2 2 2 2 2 2 2 3 3" xfId="24857"/>
    <cellStyle name="40% - Accent4 2 2 2 2 2 2 2 2 4" xfId="24858"/>
    <cellStyle name="40% - Accent4 2 2 2 2 2 2 2 3" xfId="24859"/>
    <cellStyle name="40% - Accent4 2 2 2 2 2 2 2 4" xfId="24860"/>
    <cellStyle name="40% - Accent4 2 2 2 2 2 2 2 4 2" xfId="24861"/>
    <cellStyle name="40% - Accent4 2 2 2 2 2 2 2 5" xfId="24862"/>
    <cellStyle name="40% - Accent4 2 2 2 2 2 2 2 6" xfId="24863"/>
    <cellStyle name="40% - Accent4 2 2 2 2 2 2 2 7" xfId="24864"/>
    <cellStyle name="40% - Accent4 2 2 2 2 2 2 3" xfId="24865"/>
    <cellStyle name="40% - Accent4 2 2 2 2 2 2 3 2" xfId="24866"/>
    <cellStyle name="40% - Accent4 2 2 2 2 2 2 3 2 2" xfId="24867"/>
    <cellStyle name="40% - Accent4 2 2 2 2 2 2 3 3" xfId="24868"/>
    <cellStyle name="40% - Accent4 2 2 2 2 2 2 4" xfId="24869"/>
    <cellStyle name="40% - Accent4 2 2 2 2 2 2 5" xfId="24870"/>
    <cellStyle name="40% - Accent4 2 2 2 2 2 2 6" xfId="24871"/>
    <cellStyle name="40% - Accent4 2 2 2 2 2 2 7" xfId="24872"/>
    <cellStyle name="40% - Accent4 2 2 2 2 2 3" xfId="24873"/>
    <cellStyle name="40% - Accent4 2 2 2 2 2 4" xfId="24874"/>
    <cellStyle name="40% - Accent4 2 2 2 2 2 4 2" xfId="24875"/>
    <cellStyle name="40% - Accent4 2 2 2 2 2 5" xfId="24876"/>
    <cellStyle name="40% - Accent4 2 2 2 2 2 6" xfId="24877"/>
    <cellStyle name="40% - Accent4 2 2 2 2 2 7" xfId="24878"/>
    <cellStyle name="40% - Accent4 2 2 2 2 3" xfId="24879"/>
    <cellStyle name="40% - Accent4 2 2 2 2 3 2" xfId="24880"/>
    <cellStyle name="40% - Accent4 2 2 2 2 3 2 2" xfId="24881"/>
    <cellStyle name="40% - Accent4 2 2 2 2 3 3" xfId="24882"/>
    <cellStyle name="40% - Accent4 2 2 2 2 4" xfId="24883"/>
    <cellStyle name="40% - Accent4 2 2 2 2 4 2" xfId="24884"/>
    <cellStyle name="40% - Accent4 2 2 2 2 4 2 2" xfId="24885"/>
    <cellStyle name="40% - Accent4 2 2 2 2 4 3" xfId="24886"/>
    <cellStyle name="40% - Accent4 2 2 2 2 5" xfId="24887"/>
    <cellStyle name="40% - Accent4 2 2 2 2 5 2" xfId="24888"/>
    <cellStyle name="40% - Accent4 2 2 2 2 5 2 2" xfId="24889"/>
    <cellStyle name="40% - Accent4 2 2 2 2 5 3" xfId="24890"/>
    <cellStyle name="40% - Accent4 2 2 2 2 6" xfId="24891"/>
    <cellStyle name="40% - Accent4 2 2 2 2 7" xfId="24892"/>
    <cellStyle name="40% - Accent4 2 2 2 2 8" xfId="24893"/>
    <cellStyle name="40% - Accent4 2 2 2 2 9" xfId="24894"/>
    <cellStyle name="40% - Accent4 2 2 2 3" xfId="24895"/>
    <cellStyle name="40% - Accent4 2 2 2 4" xfId="24896"/>
    <cellStyle name="40% - Accent4 2 2 2 5" xfId="24897"/>
    <cellStyle name="40% - Accent4 2 2 2 6" xfId="24898"/>
    <cellStyle name="40% - Accent4 2 2 2 6 2" xfId="24899"/>
    <cellStyle name="40% - Accent4 2 2 2 7" xfId="24900"/>
    <cellStyle name="40% - Accent4 2 2 2 8" xfId="24901"/>
    <cellStyle name="40% - Accent4 2 2 2 9" xfId="24902"/>
    <cellStyle name="40% - Accent4 2 2 3" xfId="24903"/>
    <cellStyle name="40% - Accent4 2 2 3 2" xfId="24904"/>
    <cellStyle name="40% - Accent4 2 2 3 2 2" xfId="24905"/>
    <cellStyle name="40% - Accent4 2 2 3 3" xfId="24906"/>
    <cellStyle name="40% - Accent4 2 2 3 4" xfId="24907"/>
    <cellStyle name="40% - Accent4 2 2 4" xfId="24908"/>
    <cellStyle name="40% - Accent4 2 2 4 2" xfId="24909"/>
    <cellStyle name="40% - Accent4 2 2 4 2 2" xfId="24910"/>
    <cellStyle name="40% - Accent4 2 2 4 3" xfId="24911"/>
    <cellStyle name="40% - Accent4 2 2 5" xfId="24912"/>
    <cellStyle name="40% - Accent4 2 2 5 2" xfId="24913"/>
    <cellStyle name="40% - Accent4 2 2 5 2 2" xfId="24914"/>
    <cellStyle name="40% - Accent4 2 2 5 3" xfId="24915"/>
    <cellStyle name="40% - Accent4 2 2 6" xfId="24916"/>
    <cellStyle name="40% - Accent4 2 2 6 2" xfId="24917"/>
    <cellStyle name="40% - Accent4 2 2 6 2 2" xfId="24918"/>
    <cellStyle name="40% - Accent4 2 2 6 3" xfId="24919"/>
    <cellStyle name="40% - Accent4 2 2 7" xfId="24920"/>
    <cellStyle name="40% - Accent4 2 2 8" xfId="24921"/>
    <cellStyle name="40% - Accent4 2 2 9" xfId="24922"/>
    <cellStyle name="40% - Accent4 2 20" xfId="24923"/>
    <cellStyle name="40% - Accent4 2 21" xfId="24924"/>
    <cellStyle name="40% - Accent4 2 22" xfId="24925"/>
    <cellStyle name="40% - Accent4 2 23" xfId="24926"/>
    <cellStyle name="40% - Accent4 2 24" xfId="24927"/>
    <cellStyle name="40% - Accent4 2 25" xfId="24928"/>
    <cellStyle name="40% - Accent4 2 26" xfId="24929"/>
    <cellStyle name="40% - Accent4 2 27" xfId="24930"/>
    <cellStyle name="40% - Accent4 2 28" xfId="24931"/>
    <cellStyle name="40% - Accent4 2 29" xfId="24932"/>
    <cellStyle name="40% - Accent4 2 3" xfId="24933"/>
    <cellStyle name="40% - Accent4 2 3 2" xfId="24934"/>
    <cellStyle name="40% - Accent4 2 3 3" xfId="24935"/>
    <cellStyle name="40% - Accent4 2 3 3 2" xfId="24936"/>
    <cellStyle name="40% - Accent4 2 3 4" xfId="24937"/>
    <cellStyle name="40% - Accent4 2 30" xfId="24938"/>
    <cellStyle name="40% - Accent4 2 31" xfId="24939"/>
    <cellStyle name="40% - Accent4 2 32" xfId="24940"/>
    <cellStyle name="40% - Accent4 2 4" xfId="24941"/>
    <cellStyle name="40% - Accent4 2 4 2" xfId="24942"/>
    <cellStyle name="40% - Accent4 2 4 3" xfId="24943"/>
    <cellStyle name="40% - Accent4 2 4 3 2" xfId="24944"/>
    <cellStyle name="40% - Accent4 2 4 4" xfId="24945"/>
    <cellStyle name="40% - Accent4 2 5" xfId="24946"/>
    <cellStyle name="40% - Accent4 2 5 2" xfId="24947"/>
    <cellStyle name="40% - Accent4 2 5 3" xfId="24948"/>
    <cellStyle name="40% - Accent4 2 5 3 2" xfId="24949"/>
    <cellStyle name="40% - Accent4 2 5 4" xfId="24950"/>
    <cellStyle name="40% - Accent4 2 6" xfId="24951"/>
    <cellStyle name="40% - Accent4 2 6 2" xfId="24952"/>
    <cellStyle name="40% - Accent4 2 6 2 2" xfId="24953"/>
    <cellStyle name="40% - Accent4 2 6 3" xfId="24954"/>
    <cellStyle name="40% - Accent4 2 7" xfId="24955"/>
    <cellStyle name="40% - Accent4 2 7 2" xfId="24956"/>
    <cellStyle name="40% - Accent4 2 7 2 2" xfId="24957"/>
    <cellStyle name="40% - Accent4 2 7 3" xfId="24958"/>
    <cellStyle name="40% - Accent4 2 8" xfId="24959"/>
    <cellStyle name="40% - Accent4 2 8 2" xfId="24960"/>
    <cellStyle name="40% - Accent4 2 8 2 2" xfId="24961"/>
    <cellStyle name="40% - Accent4 2 8 3" xfId="24962"/>
    <cellStyle name="40% - Accent4 2 9" xfId="24963"/>
    <cellStyle name="40% - Accent4 2 9 2" xfId="24964"/>
    <cellStyle name="40% - Accent4 2 9 2 2" xfId="24965"/>
    <cellStyle name="40% - Accent4 2 9 3" xfId="24966"/>
    <cellStyle name="40% - Accent4 20" xfId="24967"/>
    <cellStyle name="40% - Accent4 20 2" xfId="24968"/>
    <cellStyle name="40% - Accent4 20 2 2" xfId="24969"/>
    <cellStyle name="40% - Accent4 20 2 3" xfId="24970"/>
    <cellStyle name="40% - Accent4 20 2 4" xfId="24971"/>
    <cellStyle name="40% - Accent4 20 2 5" xfId="24972"/>
    <cellStyle name="40% - Accent4 20 3" xfId="24973"/>
    <cellStyle name="40% - Accent4 20 3 2" xfId="24974"/>
    <cellStyle name="40% - Accent4 20 3 2 2" xfId="24975"/>
    <cellStyle name="40% - Accent4 20 3 3" xfId="24976"/>
    <cellStyle name="40% - Accent4 20 4" xfId="24977"/>
    <cellStyle name="40% - Accent4 20 4 2" xfId="24978"/>
    <cellStyle name="40% - Accent4 20 4 2 2" xfId="24979"/>
    <cellStyle name="40% - Accent4 20 4 3" xfId="24980"/>
    <cellStyle name="40% - Accent4 20 5" xfId="24981"/>
    <cellStyle name="40% - Accent4 20 5 2" xfId="24982"/>
    <cellStyle name="40% - Accent4 20 5 2 2" xfId="24983"/>
    <cellStyle name="40% - Accent4 20 5 3" xfId="24984"/>
    <cellStyle name="40% - Accent4 20 6" xfId="24985"/>
    <cellStyle name="40% - Accent4 20 6 2" xfId="24986"/>
    <cellStyle name="40% - Accent4 20 6 2 2" xfId="24987"/>
    <cellStyle name="40% - Accent4 20 6 3" xfId="24988"/>
    <cellStyle name="40% - Accent4 20 7" xfId="24989"/>
    <cellStyle name="40% - Accent4 200" xfId="24990"/>
    <cellStyle name="40% - Accent4 201" xfId="24991"/>
    <cellStyle name="40% - Accent4 202" xfId="24992"/>
    <cellStyle name="40% - Accent4 203" xfId="24993"/>
    <cellStyle name="40% - Accent4 204" xfId="24994"/>
    <cellStyle name="40% - Accent4 205" xfId="24995"/>
    <cellStyle name="40% - Accent4 206" xfId="24996"/>
    <cellStyle name="40% - Accent4 207" xfId="24997"/>
    <cellStyle name="40% - Accent4 208" xfId="24998"/>
    <cellStyle name="40% - Accent4 209" xfId="24999"/>
    <cellStyle name="40% - Accent4 21" xfId="25000"/>
    <cellStyle name="40% - Accent4 21 2" xfId="25001"/>
    <cellStyle name="40% - Accent4 21 2 2" xfId="25002"/>
    <cellStyle name="40% - Accent4 21 2 3" xfId="25003"/>
    <cellStyle name="40% - Accent4 21 2 4" xfId="25004"/>
    <cellStyle name="40% - Accent4 21 2 5" xfId="25005"/>
    <cellStyle name="40% - Accent4 21 3" xfId="25006"/>
    <cellStyle name="40% - Accent4 21 3 2" xfId="25007"/>
    <cellStyle name="40% - Accent4 21 3 2 2" xfId="25008"/>
    <cellStyle name="40% - Accent4 21 3 3" xfId="25009"/>
    <cellStyle name="40% - Accent4 21 4" xfId="25010"/>
    <cellStyle name="40% - Accent4 21 4 2" xfId="25011"/>
    <cellStyle name="40% - Accent4 21 4 2 2" xfId="25012"/>
    <cellStyle name="40% - Accent4 21 4 3" xfId="25013"/>
    <cellStyle name="40% - Accent4 21 5" xfId="25014"/>
    <cellStyle name="40% - Accent4 21 5 2" xfId="25015"/>
    <cellStyle name="40% - Accent4 21 5 2 2" xfId="25016"/>
    <cellStyle name="40% - Accent4 21 5 3" xfId="25017"/>
    <cellStyle name="40% - Accent4 21 6" xfId="25018"/>
    <cellStyle name="40% - Accent4 21 6 2" xfId="25019"/>
    <cellStyle name="40% - Accent4 21 6 2 2" xfId="25020"/>
    <cellStyle name="40% - Accent4 21 6 3" xfId="25021"/>
    <cellStyle name="40% - Accent4 21 7" xfId="25022"/>
    <cellStyle name="40% - Accent4 210" xfId="25023"/>
    <cellStyle name="40% - Accent4 211" xfId="25024"/>
    <cellStyle name="40% - Accent4 212" xfId="25025"/>
    <cellStyle name="40% - Accent4 213" xfId="25026"/>
    <cellStyle name="40% - Accent4 214" xfId="25027"/>
    <cellStyle name="40% - Accent4 215" xfId="25028"/>
    <cellStyle name="40% - Accent4 216" xfId="25029"/>
    <cellStyle name="40% - Accent4 217" xfId="25030"/>
    <cellStyle name="40% - Accent4 218" xfId="25031"/>
    <cellStyle name="40% - Accent4 219" xfId="25032"/>
    <cellStyle name="40% - Accent4 22" xfId="25033"/>
    <cellStyle name="40% - Accent4 22 2" xfId="25034"/>
    <cellStyle name="40% - Accent4 22 2 2" xfId="25035"/>
    <cellStyle name="40% - Accent4 22 2 3" xfId="25036"/>
    <cellStyle name="40% - Accent4 22 2 4" xfId="25037"/>
    <cellStyle name="40% - Accent4 22 2 5" xfId="25038"/>
    <cellStyle name="40% - Accent4 22 3" xfId="25039"/>
    <cellStyle name="40% - Accent4 22 3 2" xfId="25040"/>
    <cellStyle name="40% - Accent4 22 3 2 2" xfId="25041"/>
    <cellStyle name="40% - Accent4 22 3 3" xfId="25042"/>
    <cellStyle name="40% - Accent4 22 4" xfId="25043"/>
    <cellStyle name="40% - Accent4 22 4 2" xfId="25044"/>
    <cellStyle name="40% - Accent4 22 4 2 2" xfId="25045"/>
    <cellStyle name="40% - Accent4 22 4 3" xfId="25046"/>
    <cellStyle name="40% - Accent4 22 5" xfId="25047"/>
    <cellStyle name="40% - Accent4 22 5 2" xfId="25048"/>
    <cellStyle name="40% - Accent4 22 5 2 2" xfId="25049"/>
    <cellStyle name="40% - Accent4 22 5 3" xfId="25050"/>
    <cellStyle name="40% - Accent4 22 6" xfId="25051"/>
    <cellStyle name="40% - Accent4 22 6 2" xfId="25052"/>
    <cellStyle name="40% - Accent4 22 6 2 2" xfId="25053"/>
    <cellStyle name="40% - Accent4 22 6 3" xfId="25054"/>
    <cellStyle name="40% - Accent4 22 7" xfId="25055"/>
    <cellStyle name="40% - Accent4 220" xfId="25056"/>
    <cellStyle name="40% - Accent4 221" xfId="25057"/>
    <cellStyle name="40% - Accent4 222" xfId="25058"/>
    <cellStyle name="40% - Accent4 223" xfId="25059"/>
    <cellStyle name="40% - Accent4 224" xfId="25060"/>
    <cellStyle name="40% - Accent4 225" xfId="25061"/>
    <cellStyle name="40% - Accent4 226" xfId="25062"/>
    <cellStyle name="40% - Accent4 227" xfId="25063"/>
    <cellStyle name="40% - Accent4 228" xfId="25064"/>
    <cellStyle name="40% - Accent4 229" xfId="25065"/>
    <cellStyle name="40% - Accent4 23" xfId="25066"/>
    <cellStyle name="40% - Accent4 23 2" xfId="25067"/>
    <cellStyle name="40% - Accent4 23 2 2" xfId="25068"/>
    <cellStyle name="40% - Accent4 23 2 3" xfId="25069"/>
    <cellStyle name="40% - Accent4 23 2 4" xfId="25070"/>
    <cellStyle name="40% - Accent4 23 2 5" xfId="25071"/>
    <cellStyle name="40% - Accent4 23 3" xfId="25072"/>
    <cellStyle name="40% - Accent4 23 3 2" xfId="25073"/>
    <cellStyle name="40% - Accent4 23 3 2 2" xfId="25074"/>
    <cellStyle name="40% - Accent4 23 3 3" xfId="25075"/>
    <cellStyle name="40% - Accent4 23 4" xfId="25076"/>
    <cellStyle name="40% - Accent4 23 4 2" xfId="25077"/>
    <cellStyle name="40% - Accent4 23 4 2 2" xfId="25078"/>
    <cellStyle name="40% - Accent4 23 4 3" xfId="25079"/>
    <cellStyle name="40% - Accent4 23 5" xfId="25080"/>
    <cellStyle name="40% - Accent4 23 5 2" xfId="25081"/>
    <cellStyle name="40% - Accent4 23 5 2 2" xfId="25082"/>
    <cellStyle name="40% - Accent4 23 5 3" xfId="25083"/>
    <cellStyle name="40% - Accent4 23 6" xfId="25084"/>
    <cellStyle name="40% - Accent4 23 6 2" xfId="25085"/>
    <cellStyle name="40% - Accent4 23 6 2 2" xfId="25086"/>
    <cellStyle name="40% - Accent4 23 6 3" xfId="25087"/>
    <cellStyle name="40% - Accent4 23 7" xfId="25088"/>
    <cellStyle name="40% - Accent4 230" xfId="25089"/>
    <cellStyle name="40% - Accent4 231" xfId="25090"/>
    <cellStyle name="40% - Accent4 232" xfId="25091"/>
    <cellStyle name="40% - Accent4 233" xfId="25092"/>
    <cellStyle name="40% - Accent4 234" xfId="25093"/>
    <cellStyle name="40% - Accent4 235" xfId="25094"/>
    <cellStyle name="40% - Accent4 236" xfId="25095"/>
    <cellStyle name="40% - Accent4 237" xfId="25096"/>
    <cellStyle name="40% - Accent4 24" xfId="25097"/>
    <cellStyle name="40% - Accent4 24 2" xfId="25098"/>
    <cellStyle name="40% - Accent4 24 2 2" xfId="25099"/>
    <cellStyle name="40% - Accent4 24 2 3" xfId="25100"/>
    <cellStyle name="40% - Accent4 24 2 4" xfId="25101"/>
    <cellStyle name="40% - Accent4 24 2 5" xfId="25102"/>
    <cellStyle name="40% - Accent4 24 3" xfId="25103"/>
    <cellStyle name="40% - Accent4 24 3 2" xfId="25104"/>
    <cellStyle name="40% - Accent4 24 3 2 2" xfId="25105"/>
    <cellStyle name="40% - Accent4 24 3 3" xfId="25106"/>
    <cellStyle name="40% - Accent4 24 4" xfId="25107"/>
    <cellStyle name="40% - Accent4 24 4 2" xfId="25108"/>
    <cellStyle name="40% - Accent4 24 4 2 2" xfId="25109"/>
    <cellStyle name="40% - Accent4 24 4 3" xfId="25110"/>
    <cellStyle name="40% - Accent4 24 5" xfId="25111"/>
    <cellStyle name="40% - Accent4 24 5 2" xfId="25112"/>
    <cellStyle name="40% - Accent4 24 5 2 2" xfId="25113"/>
    <cellStyle name="40% - Accent4 24 5 3" xfId="25114"/>
    <cellStyle name="40% - Accent4 24 6" xfId="25115"/>
    <cellStyle name="40% - Accent4 24 6 2" xfId="25116"/>
    <cellStyle name="40% - Accent4 24 6 2 2" xfId="25117"/>
    <cellStyle name="40% - Accent4 24 6 3" xfId="25118"/>
    <cellStyle name="40% - Accent4 24 7" xfId="25119"/>
    <cellStyle name="40% - Accent4 25" xfId="25120"/>
    <cellStyle name="40% - Accent4 25 2" xfId="25121"/>
    <cellStyle name="40% - Accent4 25 2 2" xfId="25122"/>
    <cellStyle name="40% - Accent4 25 2 3" xfId="25123"/>
    <cellStyle name="40% - Accent4 25 2 4" xfId="25124"/>
    <cellStyle name="40% - Accent4 25 2 5" xfId="25125"/>
    <cellStyle name="40% - Accent4 25 3" xfId="25126"/>
    <cellStyle name="40% - Accent4 25 3 2" xfId="25127"/>
    <cellStyle name="40% - Accent4 25 3 2 2" xfId="25128"/>
    <cellStyle name="40% - Accent4 25 3 3" xfId="25129"/>
    <cellStyle name="40% - Accent4 25 4" xfId="25130"/>
    <cellStyle name="40% - Accent4 25 4 2" xfId="25131"/>
    <cellStyle name="40% - Accent4 25 4 2 2" xfId="25132"/>
    <cellStyle name="40% - Accent4 25 4 3" xfId="25133"/>
    <cellStyle name="40% - Accent4 25 5" xfId="25134"/>
    <cellStyle name="40% - Accent4 25 5 2" xfId="25135"/>
    <cellStyle name="40% - Accent4 25 5 2 2" xfId="25136"/>
    <cellStyle name="40% - Accent4 25 5 3" xfId="25137"/>
    <cellStyle name="40% - Accent4 25 6" xfId="25138"/>
    <cellStyle name="40% - Accent4 25 6 2" xfId="25139"/>
    <cellStyle name="40% - Accent4 25 6 2 2" xfId="25140"/>
    <cellStyle name="40% - Accent4 25 6 3" xfId="25141"/>
    <cellStyle name="40% - Accent4 25 7" xfId="25142"/>
    <cellStyle name="40% - Accent4 26" xfId="25143"/>
    <cellStyle name="40% - Accent4 26 2" xfId="25144"/>
    <cellStyle name="40% - Accent4 26 2 2" xfId="25145"/>
    <cellStyle name="40% - Accent4 26 2 3" xfId="25146"/>
    <cellStyle name="40% - Accent4 26 2 4" xfId="25147"/>
    <cellStyle name="40% - Accent4 26 2 5" xfId="25148"/>
    <cellStyle name="40% - Accent4 26 3" xfId="25149"/>
    <cellStyle name="40% - Accent4 26 3 2" xfId="25150"/>
    <cellStyle name="40% - Accent4 26 3 2 2" xfId="25151"/>
    <cellStyle name="40% - Accent4 26 3 3" xfId="25152"/>
    <cellStyle name="40% - Accent4 26 4" xfId="25153"/>
    <cellStyle name="40% - Accent4 26 4 2" xfId="25154"/>
    <cellStyle name="40% - Accent4 26 4 2 2" xfId="25155"/>
    <cellStyle name="40% - Accent4 26 4 3" xfId="25156"/>
    <cellStyle name="40% - Accent4 26 5" xfId="25157"/>
    <cellStyle name="40% - Accent4 26 5 2" xfId="25158"/>
    <cellStyle name="40% - Accent4 26 5 2 2" xfId="25159"/>
    <cellStyle name="40% - Accent4 26 5 3" xfId="25160"/>
    <cellStyle name="40% - Accent4 26 6" xfId="25161"/>
    <cellStyle name="40% - Accent4 26 6 2" xfId="25162"/>
    <cellStyle name="40% - Accent4 26 6 2 2" xfId="25163"/>
    <cellStyle name="40% - Accent4 26 6 3" xfId="25164"/>
    <cellStyle name="40% - Accent4 26 7" xfId="25165"/>
    <cellStyle name="40% - Accent4 27" xfId="25166"/>
    <cellStyle name="40% - Accent4 27 2" xfId="25167"/>
    <cellStyle name="40% - Accent4 27 2 2" xfId="25168"/>
    <cellStyle name="40% - Accent4 27 2 3" xfId="25169"/>
    <cellStyle name="40% - Accent4 27 2 4" xfId="25170"/>
    <cellStyle name="40% - Accent4 27 2 5" xfId="25171"/>
    <cellStyle name="40% - Accent4 27 3" xfId="25172"/>
    <cellStyle name="40% - Accent4 27 3 2" xfId="25173"/>
    <cellStyle name="40% - Accent4 27 3 2 2" xfId="25174"/>
    <cellStyle name="40% - Accent4 27 3 3" xfId="25175"/>
    <cellStyle name="40% - Accent4 27 4" xfId="25176"/>
    <cellStyle name="40% - Accent4 27 4 2" xfId="25177"/>
    <cellStyle name="40% - Accent4 27 4 2 2" xfId="25178"/>
    <cellStyle name="40% - Accent4 27 4 3" xfId="25179"/>
    <cellStyle name="40% - Accent4 27 5" xfId="25180"/>
    <cellStyle name="40% - Accent4 27 5 2" xfId="25181"/>
    <cellStyle name="40% - Accent4 27 5 2 2" xfId="25182"/>
    <cellStyle name="40% - Accent4 27 5 3" xfId="25183"/>
    <cellStyle name="40% - Accent4 27 6" xfId="25184"/>
    <cellStyle name="40% - Accent4 27 6 2" xfId="25185"/>
    <cellStyle name="40% - Accent4 27 6 2 2" xfId="25186"/>
    <cellStyle name="40% - Accent4 27 6 3" xfId="25187"/>
    <cellStyle name="40% - Accent4 27 7" xfId="25188"/>
    <cellStyle name="40% - Accent4 28" xfId="25189"/>
    <cellStyle name="40% - Accent4 28 2" xfId="25190"/>
    <cellStyle name="40% - Accent4 28 2 2" xfId="25191"/>
    <cellStyle name="40% - Accent4 28 2 3" xfId="25192"/>
    <cellStyle name="40% - Accent4 28 2 4" xfId="25193"/>
    <cellStyle name="40% - Accent4 28 2 5" xfId="25194"/>
    <cellStyle name="40% - Accent4 28 3" xfId="25195"/>
    <cellStyle name="40% - Accent4 28 3 2" xfId="25196"/>
    <cellStyle name="40% - Accent4 28 3 2 2" xfId="25197"/>
    <cellStyle name="40% - Accent4 28 3 3" xfId="25198"/>
    <cellStyle name="40% - Accent4 28 4" xfId="25199"/>
    <cellStyle name="40% - Accent4 28 4 2" xfId="25200"/>
    <cellStyle name="40% - Accent4 28 4 2 2" xfId="25201"/>
    <cellStyle name="40% - Accent4 28 4 3" xfId="25202"/>
    <cellStyle name="40% - Accent4 28 5" xfId="25203"/>
    <cellStyle name="40% - Accent4 28 5 2" xfId="25204"/>
    <cellStyle name="40% - Accent4 28 5 2 2" xfId="25205"/>
    <cellStyle name="40% - Accent4 28 5 3" xfId="25206"/>
    <cellStyle name="40% - Accent4 28 6" xfId="25207"/>
    <cellStyle name="40% - Accent4 28 6 2" xfId="25208"/>
    <cellStyle name="40% - Accent4 28 6 2 2" xfId="25209"/>
    <cellStyle name="40% - Accent4 28 6 3" xfId="25210"/>
    <cellStyle name="40% - Accent4 28 7" xfId="25211"/>
    <cellStyle name="40% - Accent4 29" xfId="25212"/>
    <cellStyle name="40% - Accent4 29 2" xfId="25213"/>
    <cellStyle name="40% - Accent4 29 2 2" xfId="25214"/>
    <cellStyle name="40% - Accent4 29 2 3" xfId="25215"/>
    <cellStyle name="40% - Accent4 29 2 4" xfId="25216"/>
    <cellStyle name="40% - Accent4 29 2 5" xfId="25217"/>
    <cellStyle name="40% - Accent4 29 3" xfId="25218"/>
    <cellStyle name="40% - Accent4 29 3 2" xfId="25219"/>
    <cellStyle name="40% - Accent4 29 3 2 2" xfId="25220"/>
    <cellStyle name="40% - Accent4 29 3 3" xfId="25221"/>
    <cellStyle name="40% - Accent4 29 4" xfId="25222"/>
    <cellStyle name="40% - Accent4 29 4 2" xfId="25223"/>
    <cellStyle name="40% - Accent4 29 4 2 2" xfId="25224"/>
    <cellStyle name="40% - Accent4 29 4 3" xfId="25225"/>
    <cellStyle name="40% - Accent4 29 5" xfId="25226"/>
    <cellStyle name="40% - Accent4 29 5 2" xfId="25227"/>
    <cellStyle name="40% - Accent4 29 5 2 2" xfId="25228"/>
    <cellStyle name="40% - Accent4 29 5 3" xfId="25229"/>
    <cellStyle name="40% - Accent4 29 6" xfId="25230"/>
    <cellStyle name="40% - Accent4 29 6 2" xfId="25231"/>
    <cellStyle name="40% - Accent4 29 6 2 2" xfId="25232"/>
    <cellStyle name="40% - Accent4 29 6 3" xfId="25233"/>
    <cellStyle name="40% - Accent4 29 7" xfId="25234"/>
    <cellStyle name="40% - Accent4 3" xfId="25235"/>
    <cellStyle name="40% - Accent4 3 10" xfId="25236"/>
    <cellStyle name="40% - Accent4 3 10 2" xfId="25237"/>
    <cellStyle name="40% - Accent4 3 10 2 2" xfId="25238"/>
    <cellStyle name="40% - Accent4 3 10 3" xfId="25239"/>
    <cellStyle name="40% - Accent4 3 11" xfId="25240"/>
    <cellStyle name="40% - Accent4 3 11 2" xfId="25241"/>
    <cellStyle name="40% - Accent4 3 11 2 2" xfId="25242"/>
    <cellStyle name="40% - Accent4 3 11 3" xfId="25243"/>
    <cellStyle name="40% - Accent4 3 12" xfId="25244"/>
    <cellStyle name="40% - Accent4 3 12 2" xfId="25245"/>
    <cellStyle name="40% - Accent4 3 12 2 2" xfId="25246"/>
    <cellStyle name="40% - Accent4 3 12 3" xfId="25247"/>
    <cellStyle name="40% - Accent4 3 13" xfId="25248"/>
    <cellStyle name="40% - Accent4 3 13 2" xfId="25249"/>
    <cellStyle name="40% - Accent4 3 13 2 2" xfId="25250"/>
    <cellStyle name="40% - Accent4 3 13 3" xfId="25251"/>
    <cellStyle name="40% - Accent4 3 14" xfId="25252"/>
    <cellStyle name="40% - Accent4 3 14 2" xfId="25253"/>
    <cellStyle name="40% - Accent4 3 14 2 2" xfId="25254"/>
    <cellStyle name="40% - Accent4 3 14 3" xfId="25255"/>
    <cellStyle name="40% - Accent4 3 15" xfId="25256"/>
    <cellStyle name="40% - Accent4 3 15 2" xfId="25257"/>
    <cellStyle name="40% - Accent4 3 15 2 2" xfId="25258"/>
    <cellStyle name="40% - Accent4 3 15 3" xfId="25259"/>
    <cellStyle name="40% - Accent4 3 16" xfId="25260"/>
    <cellStyle name="40% - Accent4 3 16 2" xfId="25261"/>
    <cellStyle name="40% - Accent4 3 16 2 2" xfId="25262"/>
    <cellStyle name="40% - Accent4 3 16 3" xfId="25263"/>
    <cellStyle name="40% - Accent4 3 17" xfId="25264"/>
    <cellStyle name="40% - Accent4 3 17 2" xfId="25265"/>
    <cellStyle name="40% - Accent4 3 17 2 2" xfId="25266"/>
    <cellStyle name="40% - Accent4 3 17 3" xfId="25267"/>
    <cellStyle name="40% - Accent4 3 18" xfId="25268"/>
    <cellStyle name="40% - Accent4 3 18 2" xfId="25269"/>
    <cellStyle name="40% - Accent4 3 18 2 2" xfId="25270"/>
    <cellStyle name="40% - Accent4 3 18 3" xfId="25271"/>
    <cellStyle name="40% - Accent4 3 19" xfId="25272"/>
    <cellStyle name="40% - Accent4 3 2" xfId="25273"/>
    <cellStyle name="40% - Accent4 3 2 2" xfId="25274"/>
    <cellStyle name="40% - Accent4 3 2 2 2" xfId="25275"/>
    <cellStyle name="40% - Accent4 3 2 2 3" xfId="25276"/>
    <cellStyle name="40% - Accent4 3 2 2 4" xfId="25277"/>
    <cellStyle name="40% - Accent4 3 2 3" xfId="25278"/>
    <cellStyle name="40% - Accent4 3 2 4" xfId="25279"/>
    <cellStyle name="40% - Accent4 3 2 5" xfId="25280"/>
    <cellStyle name="40% - Accent4 3 20" xfId="25281"/>
    <cellStyle name="40% - Accent4 3 21" xfId="25282"/>
    <cellStyle name="40% - Accent4 3 22" xfId="25283"/>
    <cellStyle name="40% - Accent4 3 23" xfId="25284"/>
    <cellStyle name="40% - Accent4 3 24" xfId="25285"/>
    <cellStyle name="40% - Accent4 3 25" xfId="25286"/>
    <cellStyle name="40% - Accent4 3 26" xfId="25287"/>
    <cellStyle name="40% - Accent4 3 27" xfId="25288"/>
    <cellStyle name="40% - Accent4 3 28" xfId="25289"/>
    <cellStyle name="40% - Accent4 3 29" xfId="25290"/>
    <cellStyle name="40% - Accent4 3 3" xfId="25291"/>
    <cellStyle name="40% - Accent4 3 3 2" xfId="25292"/>
    <cellStyle name="40% - Accent4 3 3 2 2" xfId="25293"/>
    <cellStyle name="40% - Accent4 3 3 2 3" xfId="25294"/>
    <cellStyle name="40% - Accent4 3 3 2 4" xfId="25295"/>
    <cellStyle name="40% - Accent4 3 3 3" xfId="25296"/>
    <cellStyle name="40% - Accent4 3 3 4" xfId="25297"/>
    <cellStyle name="40% - Accent4 3 4" xfId="25298"/>
    <cellStyle name="40% - Accent4 3 4 2" xfId="25299"/>
    <cellStyle name="40% - Accent4 3 4 2 2" xfId="25300"/>
    <cellStyle name="40% - Accent4 3 4 2 3" xfId="25301"/>
    <cellStyle name="40% - Accent4 3 4 2 4" xfId="25302"/>
    <cellStyle name="40% - Accent4 3 4 3" xfId="25303"/>
    <cellStyle name="40% - Accent4 3 5" xfId="25304"/>
    <cellStyle name="40% - Accent4 3 5 2" xfId="25305"/>
    <cellStyle name="40% - Accent4 3 5 2 2" xfId="25306"/>
    <cellStyle name="40% - Accent4 3 5 3" xfId="25307"/>
    <cellStyle name="40% - Accent4 3 6" xfId="25308"/>
    <cellStyle name="40% - Accent4 3 6 2" xfId="25309"/>
    <cellStyle name="40% - Accent4 3 6 2 2" xfId="25310"/>
    <cellStyle name="40% - Accent4 3 6 3" xfId="25311"/>
    <cellStyle name="40% - Accent4 3 7" xfId="25312"/>
    <cellStyle name="40% - Accent4 3 7 2" xfId="25313"/>
    <cellStyle name="40% - Accent4 3 7 2 2" xfId="25314"/>
    <cellStyle name="40% - Accent4 3 7 3" xfId="25315"/>
    <cellStyle name="40% - Accent4 3 8" xfId="25316"/>
    <cellStyle name="40% - Accent4 3 8 2" xfId="25317"/>
    <cellStyle name="40% - Accent4 3 8 2 2" xfId="25318"/>
    <cellStyle name="40% - Accent4 3 8 3" xfId="25319"/>
    <cellStyle name="40% - Accent4 3 9" xfId="25320"/>
    <cellStyle name="40% - Accent4 3 9 2" xfId="25321"/>
    <cellStyle name="40% - Accent4 3 9 2 2" xfId="25322"/>
    <cellStyle name="40% - Accent4 3 9 3" xfId="25323"/>
    <cellStyle name="40% - Accent4 30" xfId="25324"/>
    <cellStyle name="40% - Accent4 30 2" xfId="25325"/>
    <cellStyle name="40% - Accent4 30 2 2" xfId="25326"/>
    <cellStyle name="40% - Accent4 30 2 2 2" xfId="25327"/>
    <cellStyle name="40% - Accent4 30 2 3" xfId="25328"/>
    <cellStyle name="40% - Accent4 30 2 4" xfId="25329"/>
    <cellStyle name="40% - Accent4 30 2 5" xfId="25330"/>
    <cellStyle name="40% - Accent4 30 3" xfId="25331"/>
    <cellStyle name="40% - Accent4 30 3 2" xfId="25332"/>
    <cellStyle name="40% - Accent4 30 3 2 2" xfId="25333"/>
    <cellStyle name="40% - Accent4 30 3 3" xfId="25334"/>
    <cellStyle name="40% - Accent4 30 4" xfId="25335"/>
    <cellStyle name="40% - Accent4 30 4 2" xfId="25336"/>
    <cellStyle name="40% - Accent4 30 4 2 2" xfId="25337"/>
    <cellStyle name="40% - Accent4 30 4 3" xfId="25338"/>
    <cellStyle name="40% - Accent4 30 5" xfId="25339"/>
    <cellStyle name="40% - Accent4 30 5 2" xfId="25340"/>
    <cellStyle name="40% - Accent4 30 5 2 2" xfId="25341"/>
    <cellStyle name="40% - Accent4 30 5 3" xfId="25342"/>
    <cellStyle name="40% - Accent4 30 6" xfId="25343"/>
    <cellStyle name="40% - Accent4 30 7" xfId="25344"/>
    <cellStyle name="40% - Accent4 31" xfId="25345"/>
    <cellStyle name="40% - Accent4 31 2" xfId="25346"/>
    <cellStyle name="40% - Accent4 31 2 2" xfId="25347"/>
    <cellStyle name="40% - Accent4 31 2 3" xfId="25348"/>
    <cellStyle name="40% - Accent4 31 2 4" xfId="25349"/>
    <cellStyle name="40% - Accent4 31 2 5" xfId="25350"/>
    <cellStyle name="40% - Accent4 31 3" xfId="25351"/>
    <cellStyle name="40% - Accent4 31 4" xfId="25352"/>
    <cellStyle name="40% - Accent4 31 5" xfId="25353"/>
    <cellStyle name="40% - Accent4 31 6" xfId="25354"/>
    <cellStyle name="40% - Accent4 31 7" xfId="25355"/>
    <cellStyle name="40% - Accent4 32" xfId="25356"/>
    <cellStyle name="40% - Accent4 32 2" xfId="25357"/>
    <cellStyle name="40% - Accent4 32 2 2" xfId="25358"/>
    <cellStyle name="40% - Accent4 32 2 3" xfId="25359"/>
    <cellStyle name="40% - Accent4 32 2 4" xfId="25360"/>
    <cellStyle name="40% - Accent4 32 2 5" xfId="25361"/>
    <cellStyle name="40% - Accent4 32 3" xfId="25362"/>
    <cellStyle name="40% - Accent4 32 4" xfId="25363"/>
    <cellStyle name="40% - Accent4 32 5" xfId="25364"/>
    <cellStyle name="40% - Accent4 32 6" xfId="25365"/>
    <cellStyle name="40% - Accent4 32 7" xfId="25366"/>
    <cellStyle name="40% - Accent4 33" xfId="25367"/>
    <cellStyle name="40% - Accent4 33 2" xfId="25368"/>
    <cellStyle name="40% - Accent4 33 2 2" xfId="25369"/>
    <cellStyle name="40% - Accent4 33 2 3" xfId="25370"/>
    <cellStyle name="40% - Accent4 33 2 4" xfId="25371"/>
    <cellStyle name="40% - Accent4 33 2 5" xfId="25372"/>
    <cellStyle name="40% - Accent4 33 3" xfId="25373"/>
    <cellStyle name="40% - Accent4 33 4" xfId="25374"/>
    <cellStyle name="40% - Accent4 33 5" xfId="25375"/>
    <cellStyle name="40% - Accent4 33 6" xfId="25376"/>
    <cellStyle name="40% - Accent4 33 7" xfId="25377"/>
    <cellStyle name="40% - Accent4 34" xfId="25378"/>
    <cellStyle name="40% - Accent4 34 2" xfId="25379"/>
    <cellStyle name="40% - Accent4 34 2 2" xfId="25380"/>
    <cellStyle name="40% - Accent4 34 2 3" xfId="25381"/>
    <cellStyle name="40% - Accent4 34 2 4" xfId="25382"/>
    <cellStyle name="40% - Accent4 34 2 5" xfId="25383"/>
    <cellStyle name="40% - Accent4 34 3" xfId="25384"/>
    <cellStyle name="40% - Accent4 34 4" xfId="25385"/>
    <cellStyle name="40% - Accent4 34 5" xfId="25386"/>
    <cellStyle name="40% - Accent4 34 6" xfId="25387"/>
    <cellStyle name="40% - Accent4 34 7" xfId="25388"/>
    <cellStyle name="40% - Accent4 35" xfId="25389"/>
    <cellStyle name="40% - Accent4 35 2" xfId="25390"/>
    <cellStyle name="40% - Accent4 35 2 2" xfId="25391"/>
    <cellStyle name="40% - Accent4 35 2 3" xfId="25392"/>
    <cellStyle name="40% - Accent4 35 2 4" xfId="25393"/>
    <cellStyle name="40% - Accent4 35 2 5" xfId="25394"/>
    <cellStyle name="40% - Accent4 35 3" xfId="25395"/>
    <cellStyle name="40% - Accent4 35 4" xfId="25396"/>
    <cellStyle name="40% - Accent4 35 5" xfId="25397"/>
    <cellStyle name="40% - Accent4 35 6" xfId="25398"/>
    <cellStyle name="40% - Accent4 35 7" xfId="25399"/>
    <cellStyle name="40% - Accent4 35 8" xfId="25400"/>
    <cellStyle name="40% - Accent4 35 9" xfId="25401"/>
    <cellStyle name="40% - Accent4 36" xfId="25402"/>
    <cellStyle name="40% - Accent4 36 2" xfId="25403"/>
    <cellStyle name="40% - Accent4 36 2 2" xfId="25404"/>
    <cellStyle name="40% - Accent4 36 2 3" xfId="25405"/>
    <cellStyle name="40% - Accent4 36 2 4" xfId="25406"/>
    <cellStyle name="40% - Accent4 36 2 5" xfId="25407"/>
    <cellStyle name="40% - Accent4 36 3" xfId="25408"/>
    <cellStyle name="40% - Accent4 36 4" xfId="25409"/>
    <cellStyle name="40% - Accent4 36 5" xfId="25410"/>
    <cellStyle name="40% - Accent4 36 6" xfId="25411"/>
    <cellStyle name="40% - Accent4 36 7" xfId="25412"/>
    <cellStyle name="40% - Accent4 37" xfId="25413"/>
    <cellStyle name="40% - Accent4 37 2" xfId="25414"/>
    <cellStyle name="40% - Accent4 37 2 2" xfId="25415"/>
    <cellStyle name="40% - Accent4 37 2 3" xfId="25416"/>
    <cellStyle name="40% - Accent4 37 2 4" xfId="25417"/>
    <cellStyle name="40% - Accent4 37 2 5" xfId="25418"/>
    <cellStyle name="40% - Accent4 37 3" xfId="25419"/>
    <cellStyle name="40% - Accent4 37 4" xfId="25420"/>
    <cellStyle name="40% - Accent4 37 5" xfId="25421"/>
    <cellStyle name="40% - Accent4 37 6" xfId="25422"/>
    <cellStyle name="40% - Accent4 37 7" xfId="25423"/>
    <cellStyle name="40% - Accent4 38" xfId="25424"/>
    <cellStyle name="40% - Accent4 38 2" xfId="25425"/>
    <cellStyle name="40% - Accent4 38 2 2" xfId="25426"/>
    <cellStyle name="40% - Accent4 38 3" xfId="25427"/>
    <cellStyle name="40% - Accent4 38 4" xfId="25428"/>
    <cellStyle name="40% - Accent4 38 5" xfId="25429"/>
    <cellStyle name="40% - Accent4 38 6" xfId="25430"/>
    <cellStyle name="40% - Accent4 38 7" xfId="25431"/>
    <cellStyle name="40% - Accent4 39" xfId="25432"/>
    <cellStyle name="40% - Accent4 39 2" xfId="25433"/>
    <cellStyle name="40% - Accent4 39 2 2" xfId="25434"/>
    <cellStyle name="40% - Accent4 39 3" xfId="25435"/>
    <cellStyle name="40% - Accent4 39 4" xfId="25436"/>
    <cellStyle name="40% - Accent4 39 5" xfId="25437"/>
    <cellStyle name="40% - Accent4 39 6" xfId="25438"/>
    <cellStyle name="40% - Accent4 39 7" xfId="25439"/>
    <cellStyle name="40% - Accent4 4" xfId="25440"/>
    <cellStyle name="40% - Accent4 4 10" xfId="25441"/>
    <cellStyle name="40% - Accent4 4 10 2" xfId="25442"/>
    <cellStyle name="40% - Accent4 4 10 2 2" xfId="25443"/>
    <cellStyle name="40% - Accent4 4 10 3" xfId="25444"/>
    <cellStyle name="40% - Accent4 4 11" xfId="25445"/>
    <cellStyle name="40% - Accent4 4 11 2" xfId="25446"/>
    <cellStyle name="40% - Accent4 4 11 2 2" xfId="25447"/>
    <cellStyle name="40% - Accent4 4 11 3" xfId="25448"/>
    <cellStyle name="40% - Accent4 4 12" xfId="25449"/>
    <cellStyle name="40% - Accent4 4 12 2" xfId="25450"/>
    <cellStyle name="40% - Accent4 4 12 2 2" xfId="25451"/>
    <cellStyle name="40% - Accent4 4 12 3" xfId="25452"/>
    <cellStyle name="40% - Accent4 4 13" xfId="25453"/>
    <cellStyle name="40% - Accent4 4 13 2" xfId="25454"/>
    <cellStyle name="40% - Accent4 4 13 2 2" xfId="25455"/>
    <cellStyle name="40% - Accent4 4 13 3" xfId="25456"/>
    <cellStyle name="40% - Accent4 4 14" xfId="25457"/>
    <cellStyle name="40% - Accent4 4 14 2" xfId="25458"/>
    <cellStyle name="40% - Accent4 4 14 2 2" xfId="25459"/>
    <cellStyle name="40% - Accent4 4 14 3" xfId="25460"/>
    <cellStyle name="40% - Accent4 4 15" xfId="25461"/>
    <cellStyle name="40% - Accent4 4 15 2" xfId="25462"/>
    <cellStyle name="40% - Accent4 4 15 2 2" xfId="25463"/>
    <cellStyle name="40% - Accent4 4 15 3" xfId="25464"/>
    <cellStyle name="40% - Accent4 4 16" xfId="25465"/>
    <cellStyle name="40% - Accent4 4 16 2" xfId="25466"/>
    <cellStyle name="40% - Accent4 4 16 2 2" xfId="25467"/>
    <cellStyle name="40% - Accent4 4 16 3" xfId="25468"/>
    <cellStyle name="40% - Accent4 4 17" xfId="25469"/>
    <cellStyle name="40% - Accent4 4 17 2" xfId="25470"/>
    <cellStyle name="40% - Accent4 4 17 2 2" xfId="25471"/>
    <cellStyle name="40% - Accent4 4 17 3" xfId="25472"/>
    <cellStyle name="40% - Accent4 4 18" xfId="25473"/>
    <cellStyle name="40% - Accent4 4 18 2" xfId="25474"/>
    <cellStyle name="40% - Accent4 4 18 2 2" xfId="25475"/>
    <cellStyle name="40% - Accent4 4 18 3" xfId="25476"/>
    <cellStyle name="40% - Accent4 4 19" xfId="25477"/>
    <cellStyle name="40% - Accent4 4 19 2" xfId="25478"/>
    <cellStyle name="40% - Accent4 4 19 2 2" xfId="25479"/>
    <cellStyle name="40% - Accent4 4 19 3" xfId="25480"/>
    <cellStyle name="40% - Accent4 4 2" xfId="25481"/>
    <cellStyle name="40% - Accent4 4 2 2" xfId="25482"/>
    <cellStyle name="40% - Accent4 4 2 2 2" xfId="25483"/>
    <cellStyle name="40% - Accent4 4 2 2 2 2" xfId="25484"/>
    <cellStyle name="40% - Accent4 4 2 2 3" xfId="25485"/>
    <cellStyle name="40% - Accent4 4 2 3" xfId="25486"/>
    <cellStyle name="40% - Accent4 4 2 4" xfId="25487"/>
    <cellStyle name="40% - Accent4 4 2 5" xfId="25488"/>
    <cellStyle name="40% - Accent4 4 20" xfId="25489"/>
    <cellStyle name="40% - Accent4 4 21" xfId="25490"/>
    <cellStyle name="40% - Accent4 4 22" xfId="25491"/>
    <cellStyle name="40% - Accent4 4 23" xfId="25492"/>
    <cellStyle name="40% - Accent4 4 24" xfId="25493"/>
    <cellStyle name="40% - Accent4 4 25" xfId="25494"/>
    <cellStyle name="40% - Accent4 4 26" xfId="25495"/>
    <cellStyle name="40% - Accent4 4 27" xfId="25496"/>
    <cellStyle name="40% - Accent4 4 28" xfId="25497"/>
    <cellStyle name="40% - Accent4 4 29" xfId="25498"/>
    <cellStyle name="40% - Accent4 4 3" xfId="25499"/>
    <cellStyle name="40% - Accent4 4 3 2" xfId="25500"/>
    <cellStyle name="40% - Accent4 4 3 2 2" xfId="25501"/>
    <cellStyle name="40% - Accent4 4 3 3" xfId="25502"/>
    <cellStyle name="40% - Accent4 4 3 4" xfId="25503"/>
    <cellStyle name="40% - Accent4 4 30" xfId="25504"/>
    <cellStyle name="40% - Accent4 4 4" xfId="25505"/>
    <cellStyle name="40% - Accent4 4 4 2" xfId="25506"/>
    <cellStyle name="40% - Accent4 4 4 2 2" xfId="25507"/>
    <cellStyle name="40% - Accent4 4 4 3" xfId="25508"/>
    <cellStyle name="40% - Accent4 4 5" xfId="25509"/>
    <cellStyle name="40% - Accent4 4 5 2" xfId="25510"/>
    <cellStyle name="40% - Accent4 4 5 2 2" xfId="25511"/>
    <cellStyle name="40% - Accent4 4 5 3" xfId="25512"/>
    <cellStyle name="40% - Accent4 4 6" xfId="25513"/>
    <cellStyle name="40% - Accent4 4 6 2" xfId="25514"/>
    <cellStyle name="40% - Accent4 4 6 2 2" xfId="25515"/>
    <cellStyle name="40% - Accent4 4 6 3" xfId="25516"/>
    <cellStyle name="40% - Accent4 4 7" xfId="25517"/>
    <cellStyle name="40% - Accent4 4 7 2" xfId="25518"/>
    <cellStyle name="40% - Accent4 4 7 2 2" xfId="25519"/>
    <cellStyle name="40% - Accent4 4 7 3" xfId="25520"/>
    <cellStyle name="40% - Accent4 4 8" xfId="25521"/>
    <cellStyle name="40% - Accent4 4 8 2" xfId="25522"/>
    <cellStyle name="40% - Accent4 4 8 2 2" xfId="25523"/>
    <cellStyle name="40% - Accent4 4 8 3" xfId="25524"/>
    <cellStyle name="40% - Accent4 4 9" xfId="25525"/>
    <cellStyle name="40% - Accent4 4 9 2" xfId="25526"/>
    <cellStyle name="40% - Accent4 4 9 2 2" xfId="25527"/>
    <cellStyle name="40% - Accent4 4 9 3" xfId="25528"/>
    <cellStyle name="40% - Accent4 40" xfId="25529"/>
    <cellStyle name="40% - Accent4 40 2" xfId="25530"/>
    <cellStyle name="40% - Accent4 40 2 2" xfId="25531"/>
    <cellStyle name="40% - Accent4 40 3" xfId="25532"/>
    <cellStyle name="40% - Accent4 40 4" xfId="25533"/>
    <cellStyle name="40% - Accent4 40 5" xfId="25534"/>
    <cellStyle name="40% - Accent4 40 6" xfId="25535"/>
    <cellStyle name="40% - Accent4 40 7" xfId="25536"/>
    <cellStyle name="40% - Accent4 41" xfId="25537"/>
    <cellStyle name="40% - Accent4 41 2" xfId="25538"/>
    <cellStyle name="40% - Accent4 41 2 2" xfId="25539"/>
    <cellStyle name="40% - Accent4 41 3" xfId="25540"/>
    <cellStyle name="40% - Accent4 41 4" xfId="25541"/>
    <cellStyle name="40% - Accent4 41 5" xfId="25542"/>
    <cellStyle name="40% - Accent4 41 6" xfId="25543"/>
    <cellStyle name="40% - Accent4 41 7" xfId="25544"/>
    <cellStyle name="40% - Accent4 42" xfId="25545"/>
    <cellStyle name="40% - Accent4 42 2" xfId="25546"/>
    <cellStyle name="40% - Accent4 42 2 2" xfId="25547"/>
    <cellStyle name="40% - Accent4 42 3" xfId="25548"/>
    <cellStyle name="40% - Accent4 42 4" xfId="25549"/>
    <cellStyle name="40% - Accent4 42 5" xfId="25550"/>
    <cellStyle name="40% - Accent4 42 6" xfId="25551"/>
    <cellStyle name="40% - Accent4 42 7" xfId="25552"/>
    <cellStyle name="40% - Accent4 43" xfId="25553"/>
    <cellStyle name="40% - Accent4 43 2" xfId="25554"/>
    <cellStyle name="40% - Accent4 43 2 2" xfId="25555"/>
    <cellStyle name="40% - Accent4 43 3" xfId="25556"/>
    <cellStyle name="40% - Accent4 43 4" xfId="25557"/>
    <cellStyle name="40% - Accent4 43 5" xfId="25558"/>
    <cellStyle name="40% - Accent4 43 6" xfId="25559"/>
    <cellStyle name="40% - Accent4 43 7" xfId="25560"/>
    <cellStyle name="40% - Accent4 44" xfId="25561"/>
    <cellStyle name="40% - Accent4 44 2" xfId="25562"/>
    <cellStyle name="40% - Accent4 44 2 2" xfId="25563"/>
    <cellStyle name="40% - Accent4 44 3" xfId="25564"/>
    <cellStyle name="40% - Accent4 44 4" xfId="25565"/>
    <cellStyle name="40% - Accent4 44 5" xfId="25566"/>
    <cellStyle name="40% - Accent4 44 6" xfId="25567"/>
    <cellStyle name="40% - Accent4 44 7" xfId="25568"/>
    <cellStyle name="40% - Accent4 45" xfId="25569"/>
    <cellStyle name="40% - Accent4 45 2" xfId="25570"/>
    <cellStyle name="40% - Accent4 45 2 2" xfId="25571"/>
    <cellStyle name="40% - Accent4 45 3" xfId="25572"/>
    <cellStyle name="40% - Accent4 45 4" xfId="25573"/>
    <cellStyle name="40% - Accent4 45 5" xfId="25574"/>
    <cellStyle name="40% - Accent4 45 6" xfId="25575"/>
    <cellStyle name="40% - Accent4 46" xfId="25576"/>
    <cellStyle name="40% - Accent4 46 2" xfId="25577"/>
    <cellStyle name="40% - Accent4 46 2 2" xfId="25578"/>
    <cellStyle name="40% - Accent4 46 3" xfId="25579"/>
    <cellStyle name="40% - Accent4 46 4" xfId="25580"/>
    <cellStyle name="40% - Accent4 46 5" xfId="25581"/>
    <cellStyle name="40% - Accent4 46 6" xfId="25582"/>
    <cellStyle name="40% - Accent4 47" xfId="25583"/>
    <cellStyle name="40% - Accent4 47 2" xfId="25584"/>
    <cellStyle name="40% - Accent4 47 2 2" xfId="25585"/>
    <cellStyle name="40% - Accent4 47 3" xfId="25586"/>
    <cellStyle name="40% - Accent4 47 4" xfId="25587"/>
    <cellStyle name="40% - Accent4 47 5" xfId="25588"/>
    <cellStyle name="40% - Accent4 47 6" xfId="25589"/>
    <cellStyle name="40% - Accent4 48" xfId="25590"/>
    <cellStyle name="40% - Accent4 48 2" xfId="25591"/>
    <cellStyle name="40% - Accent4 48 2 2" xfId="25592"/>
    <cellStyle name="40% - Accent4 48 3" xfId="25593"/>
    <cellStyle name="40% - Accent4 48 4" xfId="25594"/>
    <cellStyle name="40% - Accent4 48 5" xfId="25595"/>
    <cellStyle name="40% - Accent4 48 6" xfId="25596"/>
    <cellStyle name="40% - Accent4 49" xfId="25597"/>
    <cellStyle name="40% - Accent4 49 2" xfId="25598"/>
    <cellStyle name="40% - Accent4 49 2 2" xfId="25599"/>
    <cellStyle name="40% - Accent4 49 3" xfId="25600"/>
    <cellStyle name="40% - Accent4 49 4" xfId="25601"/>
    <cellStyle name="40% - Accent4 49 5" xfId="25602"/>
    <cellStyle name="40% - Accent4 49 6" xfId="25603"/>
    <cellStyle name="40% - Accent4 5" xfId="25604"/>
    <cellStyle name="40% - Accent4 5 10" xfId="25605"/>
    <cellStyle name="40% - Accent4 5 11" xfId="25606"/>
    <cellStyle name="40% - Accent4 5 2" xfId="25607"/>
    <cellStyle name="40% - Accent4 5 2 2" xfId="25608"/>
    <cellStyle name="40% - Accent4 5 2 2 2" xfId="25609"/>
    <cellStyle name="40% - Accent4 5 2 2 2 2" xfId="25610"/>
    <cellStyle name="40% - Accent4 5 2 2 3" xfId="25611"/>
    <cellStyle name="40% - Accent4 5 2 3" xfId="25612"/>
    <cellStyle name="40% - Accent4 5 2 4" xfId="25613"/>
    <cellStyle name="40% - Accent4 5 2 5" xfId="25614"/>
    <cellStyle name="40% - Accent4 5 3" xfId="25615"/>
    <cellStyle name="40% - Accent4 5 3 2" xfId="25616"/>
    <cellStyle name="40% - Accent4 5 3 2 2" xfId="25617"/>
    <cellStyle name="40% - Accent4 5 3 3" xfId="25618"/>
    <cellStyle name="40% - Accent4 5 3 4" xfId="25619"/>
    <cellStyle name="40% - Accent4 5 4" xfId="25620"/>
    <cellStyle name="40% - Accent4 5 4 2" xfId="25621"/>
    <cellStyle name="40% - Accent4 5 4 2 2" xfId="25622"/>
    <cellStyle name="40% - Accent4 5 4 3" xfId="25623"/>
    <cellStyle name="40% - Accent4 5 5" xfId="25624"/>
    <cellStyle name="40% - Accent4 5 5 2" xfId="25625"/>
    <cellStyle name="40% - Accent4 5 5 2 2" xfId="25626"/>
    <cellStyle name="40% - Accent4 5 5 3" xfId="25627"/>
    <cellStyle name="40% - Accent4 5 6" xfId="25628"/>
    <cellStyle name="40% - Accent4 5 6 2" xfId="25629"/>
    <cellStyle name="40% - Accent4 5 6 2 2" xfId="25630"/>
    <cellStyle name="40% - Accent4 5 6 3" xfId="25631"/>
    <cellStyle name="40% - Accent4 5 7" xfId="25632"/>
    <cellStyle name="40% - Accent4 5 7 2" xfId="25633"/>
    <cellStyle name="40% - Accent4 5 7 2 2" xfId="25634"/>
    <cellStyle name="40% - Accent4 5 7 3" xfId="25635"/>
    <cellStyle name="40% - Accent4 5 8" xfId="25636"/>
    <cellStyle name="40% - Accent4 5 8 2" xfId="25637"/>
    <cellStyle name="40% - Accent4 5 8 2 2" xfId="25638"/>
    <cellStyle name="40% - Accent4 5 8 3" xfId="25639"/>
    <cellStyle name="40% - Accent4 5 9" xfId="25640"/>
    <cellStyle name="40% - Accent4 50" xfId="25641"/>
    <cellStyle name="40% - Accent4 50 2" xfId="25642"/>
    <cellStyle name="40% - Accent4 50 2 2" xfId="25643"/>
    <cellStyle name="40% - Accent4 50 3" xfId="25644"/>
    <cellStyle name="40% - Accent4 50 4" xfId="25645"/>
    <cellStyle name="40% - Accent4 50 5" xfId="25646"/>
    <cellStyle name="40% - Accent4 50 6" xfId="25647"/>
    <cellStyle name="40% - Accent4 51" xfId="25648"/>
    <cellStyle name="40% - Accent4 51 2" xfId="25649"/>
    <cellStyle name="40% - Accent4 51 2 2" xfId="25650"/>
    <cellStyle name="40% - Accent4 51 3" xfId="25651"/>
    <cellStyle name="40% - Accent4 51 4" xfId="25652"/>
    <cellStyle name="40% - Accent4 51 5" xfId="25653"/>
    <cellStyle name="40% - Accent4 51 6" xfId="25654"/>
    <cellStyle name="40% - Accent4 52" xfId="25655"/>
    <cellStyle name="40% - Accent4 52 2" xfId="25656"/>
    <cellStyle name="40% - Accent4 52 2 2" xfId="25657"/>
    <cellStyle name="40% - Accent4 52 3" xfId="25658"/>
    <cellStyle name="40% - Accent4 52 4" xfId="25659"/>
    <cellStyle name="40% - Accent4 52 5" xfId="25660"/>
    <cellStyle name="40% - Accent4 52 6" xfId="25661"/>
    <cellStyle name="40% - Accent4 53" xfId="25662"/>
    <cellStyle name="40% - Accent4 53 2" xfId="25663"/>
    <cellStyle name="40% - Accent4 53 2 2" xfId="25664"/>
    <cellStyle name="40% - Accent4 53 3" xfId="25665"/>
    <cellStyle name="40% - Accent4 53 4" xfId="25666"/>
    <cellStyle name="40% - Accent4 53 5" xfId="25667"/>
    <cellStyle name="40% - Accent4 53 6" xfId="25668"/>
    <cellStyle name="40% - Accent4 54" xfId="25669"/>
    <cellStyle name="40% - Accent4 54 2" xfId="25670"/>
    <cellStyle name="40% - Accent4 54 2 2" xfId="25671"/>
    <cellStyle name="40% - Accent4 54 3" xfId="25672"/>
    <cellStyle name="40% - Accent4 54 4" xfId="25673"/>
    <cellStyle name="40% - Accent4 54 5" xfId="25674"/>
    <cellStyle name="40% - Accent4 54 6" xfId="25675"/>
    <cellStyle name="40% - Accent4 55" xfId="25676"/>
    <cellStyle name="40% - Accent4 55 2" xfId="25677"/>
    <cellStyle name="40% - Accent4 55 2 2" xfId="25678"/>
    <cellStyle name="40% - Accent4 55 3" xfId="25679"/>
    <cellStyle name="40% - Accent4 55 4" xfId="25680"/>
    <cellStyle name="40% - Accent4 55 5" xfId="25681"/>
    <cellStyle name="40% - Accent4 55 6" xfId="25682"/>
    <cellStyle name="40% - Accent4 56" xfId="25683"/>
    <cellStyle name="40% - Accent4 56 2" xfId="25684"/>
    <cellStyle name="40% - Accent4 56 2 2" xfId="25685"/>
    <cellStyle name="40% - Accent4 56 3" xfId="25686"/>
    <cellStyle name="40% - Accent4 56 4" xfId="25687"/>
    <cellStyle name="40% - Accent4 56 5" xfId="25688"/>
    <cellStyle name="40% - Accent4 56 6" xfId="25689"/>
    <cellStyle name="40% - Accent4 57" xfId="25690"/>
    <cellStyle name="40% - Accent4 57 2" xfId="25691"/>
    <cellStyle name="40% - Accent4 57 2 2" xfId="25692"/>
    <cellStyle name="40% - Accent4 57 3" xfId="25693"/>
    <cellStyle name="40% - Accent4 57 4" xfId="25694"/>
    <cellStyle name="40% - Accent4 57 5" xfId="25695"/>
    <cellStyle name="40% - Accent4 57 6" xfId="25696"/>
    <cellStyle name="40% - Accent4 58" xfId="25697"/>
    <cellStyle name="40% - Accent4 58 2" xfId="25698"/>
    <cellStyle name="40% - Accent4 58 2 2" xfId="25699"/>
    <cellStyle name="40% - Accent4 58 3" xfId="25700"/>
    <cellStyle name="40% - Accent4 58 4" xfId="25701"/>
    <cellStyle name="40% - Accent4 58 5" xfId="25702"/>
    <cellStyle name="40% - Accent4 58 6" xfId="25703"/>
    <cellStyle name="40% - Accent4 59" xfId="25704"/>
    <cellStyle name="40% - Accent4 59 2" xfId="25705"/>
    <cellStyle name="40% - Accent4 59 2 2" xfId="25706"/>
    <cellStyle name="40% - Accent4 59 3" xfId="25707"/>
    <cellStyle name="40% - Accent4 59 4" xfId="25708"/>
    <cellStyle name="40% - Accent4 59 5" xfId="25709"/>
    <cellStyle name="40% - Accent4 59 6" xfId="25710"/>
    <cellStyle name="40% - Accent4 6" xfId="25711"/>
    <cellStyle name="40% - Accent4 6 10" xfId="25712"/>
    <cellStyle name="40% - Accent4 6 11" xfId="25713"/>
    <cellStyle name="40% - Accent4 6 2" xfId="25714"/>
    <cellStyle name="40% - Accent4 6 2 2" xfId="25715"/>
    <cellStyle name="40% - Accent4 6 2 2 2" xfId="25716"/>
    <cellStyle name="40% - Accent4 6 2 2 2 2" xfId="25717"/>
    <cellStyle name="40% - Accent4 6 2 2 3" xfId="25718"/>
    <cellStyle name="40% - Accent4 6 2 3" xfId="25719"/>
    <cellStyle name="40% - Accent4 6 2 4" xfId="25720"/>
    <cellStyle name="40% - Accent4 6 2 5" xfId="25721"/>
    <cellStyle name="40% - Accent4 6 3" xfId="25722"/>
    <cellStyle name="40% - Accent4 6 3 2" xfId="25723"/>
    <cellStyle name="40% - Accent4 6 3 2 2" xfId="25724"/>
    <cellStyle name="40% - Accent4 6 3 3" xfId="25725"/>
    <cellStyle name="40% - Accent4 6 3 4" xfId="25726"/>
    <cellStyle name="40% - Accent4 6 4" xfId="25727"/>
    <cellStyle name="40% - Accent4 6 4 2" xfId="25728"/>
    <cellStyle name="40% - Accent4 6 4 2 2" xfId="25729"/>
    <cellStyle name="40% - Accent4 6 4 3" xfId="25730"/>
    <cellStyle name="40% - Accent4 6 5" xfId="25731"/>
    <cellStyle name="40% - Accent4 6 5 2" xfId="25732"/>
    <cellStyle name="40% - Accent4 6 5 2 2" xfId="25733"/>
    <cellStyle name="40% - Accent4 6 5 3" xfId="25734"/>
    <cellStyle name="40% - Accent4 6 6" xfId="25735"/>
    <cellStyle name="40% - Accent4 6 6 2" xfId="25736"/>
    <cellStyle name="40% - Accent4 6 6 2 2" xfId="25737"/>
    <cellStyle name="40% - Accent4 6 6 3" xfId="25738"/>
    <cellStyle name="40% - Accent4 6 7" xfId="25739"/>
    <cellStyle name="40% - Accent4 6 7 2" xfId="25740"/>
    <cellStyle name="40% - Accent4 6 7 2 2" xfId="25741"/>
    <cellStyle name="40% - Accent4 6 7 3" xfId="25742"/>
    <cellStyle name="40% - Accent4 6 8" xfId="25743"/>
    <cellStyle name="40% - Accent4 6 8 2" xfId="25744"/>
    <cellStyle name="40% - Accent4 6 8 2 2" xfId="25745"/>
    <cellStyle name="40% - Accent4 6 8 3" xfId="25746"/>
    <cellStyle name="40% - Accent4 6 9" xfId="25747"/>
    <cellStyle name="40% - Accent4 60" xfId="25748"/>
    <cellStyle name="40% - Accent4 60 2" xfId="25749"/>
    <cellStyle name="40% - Accent4 60 2 2" xfId="25750"/>
    <cellStyle name="40% - Accent4 60 3" xfId="25751"/>
    <cellStyle name="40% - Accent4 60 4" xfId="25752"/>
    <cellStyle name="40% - Accent4 60 5" xfId="25753"/>
    <cellStyle name="40% - Accent4 60 6" xfId="25754"/>
    <cellStyle name="40% - Accent4 61" xfId="25755"/>
    <cellStyle name="40% - Accent4 61 2" xfId="25756"/>
    <cellStyle name="40% - Accent4 61 2 2" xfId="25757"/>
    <cellStyle name="40% - Accent4 61 3" xfId="25758"/>
    <cellStyle name="40% - Accent4 61 4" xfId="25759"/>
    <cellStyle name="40% - Accent4 61 5" xfId="25760"/>
    <cellStyle name="40% - Accent4 61 6" xfId="25761"/>
    <cellStyle name="40% - Accent4 62" xfId="25762"/>
    <cellStyle name="40% - Accent4 62 2" xfId="25763"/>
    <cellStyle name="40% - Accent4 62 3" xfId="25764"/>
    <cellStyle name="40% - Accent4 62 4" xfId="25765"/>
    <cellStyle name="40% - Accent4 62 5" xfId="25766"/>
    <cellStyle name="40% - Accent4 62 6" xfId="25767"/>
    <cellStyle name="40% - Accent4 63" xfId="25768"/>
    <cellStyle name="40% - Accent4 63 2" xfId="25769"/>
    <cellStyle name="40% - Accent4 63 3" xfId="25770"/>
    <cellStyle name="40% - Accent4 63 4" xfId="25771"/>
    <cellStyle name="40% - Accent4 63 5" xfId="25772"/>
    <cellStyle name="40% - Accent4 63 6" xfId="25773"/>
    <cellStyle name="40% - Accent4 64" xfId="25774"/>
    <cellStyle name="40% - Accent4 64 2" xfId="25775"/>
    <cellStyle name="40% - Accent4 64 3" xfId="25776"/>
    <cellStyle name="40% - Accent4 64 4" xfId="25777"/>
    <cellStyle name="40% - Accent4 64 5" xfId="25778"/>
    <cellStyle name="40% - Accent4 64 6" xfId="25779"/>
    <cellStyle name="40% - Accent4 65" xfId="25780"/>
    <cellStyle name="40% - Accent4 65 2" xfId="25781"/>
    <cellStyle name="40% - Accent4 65 3" xfId="25782"/>
    <cellStyle name="40% - Accent4 65 4" xfId="25783"/>
    <cellStyle name="40% - Accent4 65 5" xfId="25784"/>
    <cellStyle name="40% - Accent4 65 6" xfId="25785"/>
    <cellStyle name="40% - Accent4 66" xfId="25786"/>
    <cellStyle name="40% - Accent4 66 2" xfId="25787"/>
    <cellStyle name="40% - Accent4 66 3" xfId="25788"/>
    <cellStyle name="40% - Accent4 66 4" xfId="25789"/>
    <cellStyle name="40% - Accent4 66 5" xfId="25790"/>
    <cellStyle name="40% - Accent4 66 6" xfId="25791"/>
    <cellStyle name="40% - Accent4 67" xfId="25792"/>
    <cellStyle name="40% - Accent4 67 2" xfId="25793"/>
    <cellStyle name="40% - Accent4 67 3" xfId="25794"/>
    <cellStyle name="40% - Accent4 67 4" xfId="25795"/>
    <cellStyle name="40% - Accent4 67 5" xfId="25796"/>
    <cellStyle name="40% - Accent4 67 6" xfId="25797"/>
    <cellStyle name="40% - Accent4 68" xfId="25798"/>
    <cellStyle name="40% - Accent4 68 2" xfId="25799"/>
    <cellStyle name="40% - Accent4 68 3" xfId="25800"/>
    <cellStyle name="40% - Accent4 68 4" xfId="25801"/>
    <cellStyle name="40% - Accent4 68 5" xfId="25802"/>
    <cellStyle name="40% - Accent4 68 6" xfId="25803"/>
    <cellStyle name="40% - Accent4 69" xfId="25804"/>
    <cellStyle name="40% - Accent4 69 2" xfId="25805"/>
    <cellStyle name="40% - Accent4 69 3" xfId="25806"/>
    <cellStyle name="40% - Accent4 69 4" xfId="25807"/>
    <cellStyle name="40% - Accent4 69 5" xfId="25808"/>
    <cellStyle name="40% - Accent4 69 6" xfId="25809"/>
    <cellStyle name="40% - Accent4 7" xfId="25810"/>
    <cellStyle name="40% - Accent4 7 10" xfId="25811"/>
    <cellStyle name="40% - Accent4 7 11" xfId="25812"/>
    <cellStyle name="40% - Accent4 7 2" xfId="25813"/>
    <cellStyle name="40% - Accent4 7 2 2" xfId="25814"/>
    <cellStyle name="40% - Accent4 7 2 2 2" xfId="25815"/>
    <cellStyle name="40% - Accent4 7 2 2 2 2" xfId="25816"/>
    <cellStyle name="40% - Accent4 7 2 2 3" xfId="25817"/>
    <cellStyle name="40% - Accent4 7 2 3" xfId="25818"/>
    <cellStyle name="40% - Accent4 7 2 4" xfId="25819"/>
    <cellStyle name="40% - Accent4 7 3" xfId="25820"/>
    <cellStyle name="40% - Accent4 7 3 2" xfId="25821"/>
    <cellStyle name="40% - Accent4 7 3 2 2" xfId="25822"/>
    <cellStyle name="40% - Accent4 7 3 3" xfId="25823"/>
    <cellStyle name="40% - Accent4 7 3 4" xfId="25824"/>
    <cellStyle name="40% - Accent4 7 4" xfId="25825"/>
    <cellStyle name="40% - Accent4 7 4 2" xfId="25826"/>
    <cellStyle name="40% - Accent4 7 4 2 2" xfId="25827"/>
    <cellStyle name="40% - Accent4 7 4 3" xfId="25828"/>
    <cellStyle name="40% - Accent4 7 5" xfId="25829"/>
    <cellStyle name="40% - Accent4 7 5 2" xfId="25830"/>
    <cellStyle name="40% - Accent4 7 5 2 2" xfId="25831"/>
    <cellStyle name="40% - Accent4 7 5 3" xfId="25832"/>
    <cellStyle name="40% - Accent4 7 6" xfId="25833"/>
    <cellStyle name="40% - Accent4 7 6 2" xfId="25834"/>
    <cellStyle name="40% - Accent4 7 6 2 2" xfId="25835"/>
    <cellStyle name="40% - Accent4 7 6 3" xfId="25836"/>
    <cellStyle name="40% - Accent4 7 7" xfId="25837"/>
    <cellStyle name="40% - Accent4 7 7 2" xfId="25838"/>
    <cellStyle name="40% - Accent4 7 7 2 2" xfId="25839"/>
    <cellStyle name="40% - Accent4 7 7 3" xfId="25840"/>
    <cellStyle name="40% - Accent4 7 8" xfId="25841"/>
    <cellStyle name="40% - Accent4 7 8 2" xfId="25842"/>
    <cellStyle name="40% - Accent4 7 8 2 2" xfId="25843"/>
    <cellStyle name="40% - Accent4 7 8 3" xfId="25844"/>
    <cellStyle name="40% - Accent4 7 9" xfId="25845"/>
    <cellStyle name="40% - Accent4 70" xfId="25846"/>
    <cellStyle name="40% - Accent4 70 2" xfId="25847"/>
    <cellStyle name="40% - Accent4 70 3" xfId="25848"/>
    <cellStyle name="40% - Accent4 70 4" xfId="25849"/>
    <cellStyle name="40% - Accent4 70 5" xfId="25850"/>
    <cellStyle name="40% - Accent4 70 6" xfId="25851"/>
    <cellStyle name="40% - Accent4 71" xfId="25852"/>
    <cellStyle name="40% - Accent4 71 2" xfId="25853"/>
    <cellStyle name="40% - Accent4 71 3" xfId="25854"/>
    <cellStyle name="40% - Accent4 71 4" xfId="25855"/>
    <cellStyle name="40% - Accent4 71 5" xfId="25856"/>
    <cellStyle name="40% - Accent4 71 6" xfId="25857"/>
    <cellStyle name="40% - Accent4 72" xfId="25858"/>
    <cellStyle name="40% - Accent4 72 2" xfId="25859"/>
    <cellStyle name="40% - Accent4 72 3" xfId="25860"/>
    <cellStyle name="40% - Accent4 72 4" xfId="25861"/>
    <cellStyle name="40% - Accent4 72 5" xfId="25862"/>
    <cellStyle name="40% - Accent4 72 6" xfId="25863"/>
    <cellStyle name="40% - Accent4 73" xfId="25864"/>
    <cellStyle name="40% - Accent4 73 2" xfId="25865"/>
    <cellStyle name="40% - Accent4 73 3" xfId="25866"/>
    <cellStyle name="40% - Accent4 73 4" xfId="25867"/>
    <cellStyle name="40% - Accent4 73 5" xfId="25868"/>
    <cellStyle name="40% - Accent4 73 6" xfId="25869"/>
    <cellStyle name="40% - Accent4 74" xfId="25870"/>
    <cellStyle name="40% - Accent4 74 2" xfId="25871"/>
    <cellStyle name="40% - Accent4 74 3" xfId="25872"/>
    <cellStyle name="40% - Accent4 74 4" xfId="25873"/>
    <cellStyle name="40% - Accent4 74 5" xfId="25874"/>
    <cellStyle name="40% - Accent4 74 6" xfId="25875"/>
    <cellStyle name="40% - Accent4 75" xfId="25876"/>
    <cellStyle name="40% - Accent4 75 2" xfId="25877"/>
    <cellStyle name="40% - Accent4 75 3" xfId="25878"/>
    <cellStyle name="40% - Accent4 75 4" xfId="25879"/>
    <cellStyle name="40% - Accent4 75 5" xfId="25880"/>
    <cellStyle name="40% - Accent4 75 6" xfId="25881"/>
    <cellStyle name="40% - Accent4 76" xfId="25882"/>
    <cellStyle name="40% - Accent4 76 2" xfId="25883"/>
    <cellStyle name="40% - Accent4 76 3" xfId="25884"/>
    <cellStyle name="40% - Accent4 76 4" xfId="25885"/>
    <cellStyle name="40% - Accent4 76 5" xfId="25886"/>
    <cellStyle name="40% - Accent4 76 6" xfId="25887"/>
    <cellStyle name="40% - Accent4 77" xfId="25888"/>
    <cellStyle name="40% - Accent4 77 2" xfId="25889"/>
    <cellStyle name="40% - Accent4 77 3" xfId="25890"/>
    <cellStyle name="40% - Accent4 77 4" xfId="25891"/>
    <cellStyle name="40% - Accent4 77 5" xfId="25892"/>
    <cellStyle name="40% - Accent4 77 6" xfId="25893"/>
    <cellStyle name="40% - Accent4 78" xfId="25894"/>
    <cellStyle name="40% - Accent4 78 2" xfId="25895"/>
    <cellStyle name="40% - Accent4 78 3" xfId="25896"/>
    <cellStyle name="40% - Accent4 78 4" xfId="25897"/>
    <cellStyle name="40% - Accent4 78 5" xfId="25898"/>
    <cellStyle name="40% - Accent4 78 6" xfId="25899"/>
    <cellStyle name="40% - Accent4 79" xfId="25900"/>
    <cellStyle name="40% - Accent4 79 2" xfId="25901"/>
    <cellStyle name="40% - Accent4 79 3" xfId="25902"/>
    <cellStyle name="40% - Accent4 79 4" xfId="25903"/>
    <cellStyle name="40% - Accent4 79 5" xfId="25904"/>
    <cellStyle name="40% - Accent4 79 6" xfId="25905"/>
    <cellStyle name="40% - Accent4 8" xfId="25906"/>
    <cellStyle name="40% - Accent4 8 10" xfId="25907"/>
    <cellStyle name="40% - Accent4 8 11" xfId="25908"/>
    <cellStyle name="40% - Accent4 8 2" xfId="25909"/>
    <cellStyle name="40% - Accent4 8 2 2" xfId="25910"/>
    <cellStyle name="40% - Accent4 8 2 2 2" xfId="25911"/>
    <cellStyle name="40% - Accent4 8 2 2 2 2" xfId="25912"/>
    <cellStyle name="40% - Accent4 8 2 2 3" xfId="25913"/>
    <cellStyle name="40% - Accent4 8 2 3" xfId="25914"/>
    <cellStyle name="40% - Accent4 8 2 4" xfId="25915"/>
    <cellStyle name="40% - Accent4 8 3" xfId="25916"/>
    <cellStyle name="40% - Accent4 8 3 2" xfId="25917"/>
    <cellStyle name="40% - Accent4 8 3 2 2" xfId="25918"/>
    <cellStyle name="40% - Accent4 8 3 3" xfId="25919"/>
    <cellStyle name="40% - Accent4 8 3 4" xfId="25920"/>
    <cellStyle name="40% - Accent4 8 4" xfId="25921"/>
    <cellStyle name="40% - Accent4 8 4 2" xfId="25922"/>
    <cellStyle name="40% - Accent4 8 4 2 2" xfId="25923"/>
    <cellStyle name="40% - Accent4 8 4 3" xfId="25924"/>
    <cellStyle name="40% - Accent4 8 5" xfId="25925"/>
    <cellStyle name="40% - Accent4 8 5 2" xfId="25926"/>
    <cellStyle name="40% - Accent4 8 5 2 2" xfId="25927"/>
    <cellStyle name="40% - Accent4 8 5 3" xfId="25928"/>
    <cellStyle name="40% - Accent4 8 6" xfId="25929"/>
    <cellStyle name="40% - Accent4 8 6 2" xfId="25930"/>
    <cellStyle name="40% - Accent4 8 6 2 2" xfId="25931"/>
    <cellStyle name="40% - Accent4 8 6 3" xfId="25932"/>
    <cellStyle name="40% - Accent4 8 7" xfId="25933"/>
    <cellStyle name="40% - Accent4 8 7 2" xfId="25934"/>
    <cellStyle name="40% - Accent4 8 7 2 2" xfId="25935"/>
    <cellStyle name="40% - Accent4 8 7 3" xfId="25936"/>
    <cellStyle name="40% - Accent4 8 8" xfId="25937"/>
    <cellStyle name="40% - Accent4 8 8 2" xfId="25938"/>
    <cellStyle name="40% - Accent4 8 8 2 2" xfId="25939"/>
    <cellStyle name="40% - Accent4 8 8 3" xfId="25940"/>
    <cellStyle name="40% - Accent4 8 9" xfId="25941"/>
    <cellStyle name="40% - Accent4 80" xfId="25942"/>
    <cellStyle name="40% - Accent4 80 2" xfId="25943"/>
    <cellStyle name="40% - Accent4 80 3" xfId="25944"/>
    <cellStyle name="40% - Accent4 81" xfId="25945"/>
    <cellStyle name="40% - Accent4 81 2" xfId="25946"/>
    <cellStyle name="40% - Accent4 81 3" xfId="25947"/>
    <cellStyle name="40% - Accent4 82" xfId="25948"/>
    <cellStyle name="40% - Accent4 82 2" xfId="25949"/>
    <cellStyle name="40% - Accent4 82 3" xfId="25950"/>
    <cellStyle name="40% - Accent4 83" xfId="25951"/>
    <cellStyle name="40% - Accent4 83 2" xfId="25952"/>
    <cellStyle name="40% - Accent4 83 3" xfId="25953"/>
    <cellStyle name="40% - Accent4 84" xfId="25954"/>
    <cellStyle name="40% - Accent4 84 2" xfId="25955"/>
    <cellStyle name="40% - Accent4 84 3" xfId="25956"/>
    <cellStyle name="40% - Accent4 85" xfId="25957"/>
    <cellStyle name="40% - Accent4 85 2" xfId="25958"/>
    <cellStyle name="40% - Accent4 85 3" xfId="25959"/>
    <cellStyle name="40% - Accent4 86" xfId="25960"/>
    <cellStyle name="40% - Accent4 86 2" xfId="25961"/>
    <cellStyle name="40% - Accent4 86 3" xfId="25962"/>
    <cellStyle name="40% - Accent4 87" xfId="25963"/>
    <cellStyle name="40% - Accent4 87 2" xfId="25964"/>
    <cellStyle name="40% - Accent4 87 3" xfId="25965"/>
    <cellStyle name="40% - Accent4 88" xfId="25966"/>
    <cellStyle name="40% - Accent4 88 2" xfId="25967"/>
    <cellStyle name="40% - Accent4 88 3" xfId="25968"/>
    <cellStyle name="40% - Accent4 89" xfId="25969"/>
    <cellStyle name="40% - Accent4 89 2" xfId="25970"/>
    <cellStyle name="40% - Accent4 89 3" xfId="25971"/>
    <cellStyle name="40% - Accent4 9" xfId="25972"/>
    <cellStyle name="40% - Accent4 9 10" xfId="25973"/>
    <cellStyle name="40% - Accent4 9 11" xfId="25974"/>
    <cellStyle name="40% - Accent4 9 2" xfId="25975"/>
    <cellStyle name="40% - Accent4 9 2 2" xfId="25976"/>
    <cellStyle name="40% - Accent4 9 2 2 2" xfId="25977"/>
    <cellStyle name="40% - Accent4 9 2 2 2 2" xfId="25978"/>
    <cellStyle name="40% - Accent4 9 2 2 3" xfId="25979"/>
    <cellStyle name="40% - Accent4 9 2 3" xfId="25980"/>
    <cellStyle name="40% - Accent4 9 3" xfId="25981"/>
    <cellStyle name="40% - Accent4 9 3 2" xfId="25982"/>
    <cellStyle name="40% - Accent4 9 3 2 2" xfId="25983"/>
    <cellStyle name="40% - Accent4 9 3 3" xfId="25984"/>
    <cellStyle name="40% - Accent4 9 4" xfId="25985"/>
    <cellStyle name="40% - Accent4 9 4 2" xfId="25986"/>
    <cellStyle name="40% - Accent4 9 4 2 2" xfId="25987"/>
    <cellStyle name="40% - Accent4 9 4 3" xfId="25988"/>
    <cellStyle name="40% - Accent4 9 5" xfId="25989"/>
    <cellStyle name="40% - Accent4 9 5 2" xfId="25990"/>
    <cellStyle name="40% - Accent4 9 5 2 2" xfId="25991"/>
    <cellStyle name="40% - Accent4 9 5 3" xfId="25992"/>
    <cellStyle name="40% - Accent4 9 6" xfId="25993"/>
    <cellStyle name="40% - Accent4 9 6 2" xfId="25994"/>
    <cellStyle name="40% - Accent4 9 6 2 2" xfId="25995"/>
    <cellStyle name="40% - Accent4 9 6 3" xfId="25996"/>
    <cellStyle name="40% - Accent4 9 7" xfId="25997"/>
    <cellStyle name="40% - Accent4 9 7 2" xfId="25998"/>
    <cellStyle name="40% - Accent4 9 7 2 2" xfId="25999"/>
    <cellStyle name="40% - Accent4 9 7 3" xfId="26000"/>
    <cellStyle name="40% - Accent4 9 8" xfId="26001"/>
    <cellStyle name="40% - Accent4 9 8 2" xfId="26002"/>
    <cellStyle name="40% - Accent4 9 8 2 2" xfId="26003"/>
    <cellStyle name="40% - Accent4 9 8 3" xfId="26004"/>
    <cellStyle name="40% - Accent4 9 9" xfId="26005"/>
    <cellStyle name="40% - Accent4 90" xfId="26006"/>
    <cellStyle name="40% - Accent4 90 2" xfId="26007"/>
    <cellStyle name="40% - Accent4 90 3" xfId="26008"/>
    <cellStyle name="40% - Accent4 91" xfId="26009"/>
    <cellStyle name="40% - Accent4 91 2" xfId="26010"/>
    <cellStyle name="40% - Accent4 91 3" xfId="26011"/>
    <cellStyle name="40% - Accent4 92" xfId="26012"/>
    <cellStyle name="40% - Accent4 92 2" xfId="26013"/>
    <cellStyle name="40% - Accent4 92 3" xfId="26014"/>
    <cellStyle name="40% - Accent4 93" xfId="26015"/>
    <cellStyle name="40% - Accent4 93 2" xfId="26016"/>
    <cellStyle name="40% - Accent4 93 3" xfId="26017"/>
    <cellStyle name="40% - Accent4 94" xfId="26018"/>
    <cellStyle name="40% - Accent4 94 2" xfId="26019"/>
    <cellStyle name="40% - Accent4 94 3" xfId="26020"/>
    <cellStyle name="40% - Accent4 95" xfId="26021"/>
    <cellStyle name="40% - Accent4 95 2" xfId="26022"/>
    <cellStyle name="40% - Accent4 95 3" xfId="26023"/>
    <cellStyle name="40% - Accent4 96" xfId="26024"/>
    <cellStyle name="40% - Accent4 96 2" xfId="26025"/>
    <cellStyle name="40% - Accent4 96 3" xfId="26026"/>
    <cellStyle name="40% - Accent4 97" xfId="26027"/>
    <cellStyle name="40% - Accent4 97 2" xfId="26028"/>
    <cellStyle name="40% - Accent4 97 3" xfId="26029"/>
    <cellStyle name="40% - Accent4 98" xfId="26030"/>
    <cellStyle name="40% - Accent4 98 2" xfId="26031"/>
    <cellStyle name="40% - Accent4 98 3" xfId="26032"/>
    <cellStyle name="40% - Accent4 99" xfId="26033"/>
    <cellStyle name="40% - Accent4 99 2" xfId="26034"/>
    <cellStyle name="40% - Accent4 99 3" xfId="26035"/>
    <cellStyle name="40% - Accent5 10" xfId="26036"/>
    <cellStyle name="40% - Accent5 10 10" xfId="26037"/>
    <cellStyle name="40% - Accent5 10 2" xfId="26038"/>
    <cellStyle name="40% - Accent5 10 2 2" xfId="26039"/>
    <cellStyle name="40% - Accent5 10 2 2 2" xfId="26040"/>
    <cellStyle name="40% - Accent5 10 2 2 2 2" xfId="26041"/>
    <cellStyle name="40% - Accent5 10 2 2 3" xfId="26042"/>
    <cellStyle name="40% - Accent5 10 2 3" xfId="26043"/>
    <cellStyle name="40% - Accent5 10 3" xfId="26044"/>
    <cellStyle name="40% - Accent5 10 3 2" xfId="26045"/>
    <cellStyle name="40% - Accent5 10 3 2 2" xfId="26046"/>
    <cellStyle name="40% - Accent5 10 3 3" xfId="26047"/>
    <cellStyle name="40% - Accent5 10 4" xfId="26048"/>
    <cellStyle name="40% - Accent5 10 4 2" xfId="26049"/>
    <cellStyle name="40% - Accent5 10 4 2 2" xfId="26050"/>
    <cellStyle name="40% - Accent5 10 4 3" xfId="26051"/>
    <cellStyle name="40% - Accent5 10 5" xfId="26052"/>
    <cellStyle name="40% - Accent5 10 5 2" xfId="26053"/>
    <cellStyle name="40% - Accent5 10 5 2 2" xfId="26054"/>
    <cellStyle name="40% - Accent5 10 5 3" xfId="26055"/>
    <cellStyle name="40% - Accent5 10 6" xfId="26056"/>
    <cellStyle name="40% - Accent5 10 6 2" xfId="26057"/>
    <cellStyle name="40% - Accent5 10 6 2 2" xfId="26058"/>
    <cellStyle name="40% - Accent5 10 6 3" xfId="26059"/>
    <cellStyle name="40% - Accent5 10 7" xfId="26060"/>
    <cellStyle name="40% - Accent5 10 7 2" xfId="26061"/>
    <cellStyle name="40% - Accent5 10 7 2 2" xfId="26062"/>
    <cellStyle name="40% - Accent5 10 7 3" xfId="26063"/>
    <cellStyle name="40% - Accent5 10 8" xfId="26064"/>
    <cellStyle name="40% - Accent5 10 9" xfId="26065"/>
    <cellStyle name="40% - Accent5 100" xfId="26066"/>
    <cellStyle name="40% - Accent5 100 2" xfId="26067"/>
    <cellStyle name="40% - Accent5 100 3" xfId="26068"/>
    <cellStyle name="40% - Accent5 101" xfId="26069"/>
    <cellStyle name="40% - Accent5 101 2" xfId="26070"/>
    <cellStyle name="40% - Accent5 101 3" xfId="26071"/>
    <cellStyle name="40% - Accent5 102" xfId="26072"/>
    <cellStyle name="40% - Accent5 102 2" xfId="26073"/>
    <cellStyle name="40% - Accent5 102 3" xfId="26074"/>
    <cellStyle name="40% - Accent5 103" xfId="26075"/>
    <cellStyle name="40% - Accent5 103 2" xfId="26076"/>
    <cellStyle name="40% - Accent5 103 3" xfId="26077"/>
    <cellStyle name="40% - Accent5 104" xfId="26078"/>
    <cellStyle name="40% - Accent5 104 2" xfId="26079"/>
    <cellStyle name="40% - Accent5 104 3" xfId="26080"/>
    <cellStyle name="40% - Accent5 105" xfId="26081"/>
    <cellStyle name="40% - Accent5 105 2" xfId="26082"/>
    <cellStyle name="40% - Accent5 105 3" xfId="26083"/>
    <cellStyle name="40% - Accent5 106" xfId="26084"/>
    <cellStyle name="40% - Accent5 106 2" xfId="26085"/>
    <cellStyle name="40% - Accent5 106 3" xfId="26086"/>
    <cellStyle name="40% - Accent5 107" xfId="26087"/>
    <cellStyle name="40% - Accent5 107 2" xfId="26088"/>
    <cellStyle name="40% - Accent5 107 3" xfId="26089"/>
    <cellStyle name="40% - Accent5 108" xfId="26090"/>
    <cellStyle name="40% - Accent5 108 2" xfId="26091"/>
    <cellStyle name="40% - Accent5 108 3" xfId="26092"/>
    <cellStyle name="40% - Accent5 109" xfId="26093"/>
    <cellStyle name="40% - Accent5 109 2" xfId="26094"/>
    <cellStyle name="40% - Accent5 109 3" xfId="26095"/>
    <cellStyle name="40% - Accent5 11" xfId="26096"/>
    <cellStyle name="40% - Accent5 11 10" xfId="26097"/>
    <cellStyle name="40% - Accent5 11 2" xfId="26098"/>
    <cellStyle name="40% - Accent5 11 2 2" xfId="26099"/>
    <cellStyle name="40% - Accent5 11 2 2 2" xfId="26100"/>
    <cellStyle name="40% - Accent5 11 2 2 2 2" xfId="26101"/>
    <cellStyle name="40% - Accent5 11 2 2 3" xfId="26102"/>
    <cellStyle name="40% - Accent5 11 2 3" xfId="26103"/>
    <cellStyle name="40% - Accent5 11 3" xfId="26104"/>
    <cellStyle name="40% - Accent5 11 3 2" xfId="26105"/>
    <cellStyle name="40% - Accent5 11 3 2 2" xfId="26106"/>
    <cellStyle name="40% - Accent5 11 3 3" xfId="26107"/>
    <cellStyle name="40% - Accent5 11 4" xfId="26108"/>
    <cellStyle name="40% - Accent5 11 4 2" xfId="26109"/>
    <cellStyle name="40% - Accent5 11 4 2 2" xfId="26110"/>
    <cellStyle name="40% - Accent5 11 4 3" xfId="26111"/>
    <cellStyle name="40% - Accent5 11 5" xfId="26112"/>
    <cellStyle name="40% - Accent5 11 5 2" xfId="26113"/>
    <cellStyle name="40% - Accent5 11 5 2 2" xfId="26114"/>
    <cellStyle name="40% - Accent5 11 5 3" xfId="26115"/>
    <cellStyle name="40% - Accent5 11 6" xfId="26116"/>
    <cellStyle name="40% - Accent5 11 6 2" xfId="26117"/>
    <cellStyle name="40% - Accent5 11 6 2 2" xfId="26118"/>
    <cellStyle name="40% - Accent5 11 6 3" xfId="26119"/>
    <cellStyle name="40% - Accent5 11 7" xfId="26120"/>
    <cellStyle name="40% - Accent5 11 7 2" xfId="26121"/>
    <cellStyle name="40% - Accent5 11 7 2 2" xfId="26122"/>
    <cellStyle name="40% - Accent5 11 7 3" xfId="26123"/>
    <cellStyle name="40% - Accent5 11 8" xfId="26124"/>
    <cellStyle name="40% - Accent5 11 9" xfId="26125"/>
    <cellStyle name="40% - Accent5 110" xfId="26126"/>
    <cellStyle name="40% - Accent5 110 2" xfId="26127"/>
    <cellStyle name="40% - Accent5 110 3" xfId="26128"/>
    <cellStyle name="40% - Accent5 111" xfId="26129"/>
    <cellStyle name="40% - Accent5 111 2" xfId="26130"/>
    <cellStyle name="40% - Accent5 111 3" xfId="26131"/>
    <cellStyle name="40% - Accent5 112" xfId="26132"/>
    <cellStyle name="40% - Accent5 112 2" xfId="26133"/>
    <cellStyle name="40% - Accent5 112 3" xfId="26134"/>
    <cellStyle name="40% - Accent5 113" xfId="26135"/>
    <cellStyle name="40% - Accent5 113 2" xfId="26136"/>
    <cellStyle name="40% - Accent5 113 3" xfId="26137"/>
    <cellStyle name="40% - Accent5 114" xfId="26138"/>
    <cellStyle name="40% - Accent5 114 2" xfId="26139"/>
    <cellStyle name="40% - Accent5 114 3" xfId="26140"/>
    <cellStyle name="40% - Accent5 115" xfId="26141"/>
    <cellStyle name="40% - Accent5 115 2" xfId="26142"/>
    <cellStyle name="40% - Accent5 115 3" xfId="26143"/>
    <cellStyle name="40% - Accent5 116" xfId="26144"/>
    <cellStyle name="40% - Accent5 116 2" xfId="26145"/>
    <cellStyle name="40% - Accent5 117" xfId="26146"/>
    <cellStyle name="40% - Accent5 117 2" xfId="26147"/>
    <cellStyle name="40% - Accent5 118" xfId="26148"/>
    <cellStyle name="40% - Accent5 118 2" xfId="26149"/>
    <cellStyle name="40% - Accent5 119" xfId="26150"/>
    <cellStyle name="40% - Accent5 119 2" xfId="26151"/>
    <cellStyle name="40% - Accent5 12" xfId="26152"/>
    <cellStyle name="40% - Accent5 12 2" xfId="26153"/>
    <cellStyle name="40% - Accent5 12 2 2" xfId="26154"/>
    <cellStyle name="40% - Accent5 12 2 2 2" xfId="26155"/>
    <cellStyle name="40% - Accent5 12 2 2 2 2" xfId="26156"/>
    <cellStyle name="40% - Accent5 12 2 2 3" xfId="26157"/>
    <cellStyle name="40% - Accent5 12 2 3" xfId="26158"/>
    <cellStyle name="40% - Accent5 12 3" xfId="26159"/>
    <cellStyle name="40% - Accent5 12 3 2" xfId="26160"/>
    <cellStyle name="40% - Accent5 12 3 2 2" xfId="26161"/>
    <cellStyle name="40% - Accent5 12 3 3" xfId="26162"/>
    <cellStyle name="40% - Accent5 12 3 4" xfId="26163"/>
    <cellStyle name="40% - Accent5 12 4" xfId="26164"/>
    <cellStyle name="40% - Accent5 12 4 2" xfId="26165"/>
    <cellStyle name="40% - Accent5 12 4 2 2" xfId="26166"/>
    <cellStyle name="40% - Accent5 12 4 3" xfId="26167"/>
    <cellStyle name="40% - Accent5 12 5" xfId="26168"/>
    <cellStyle name="40% - Accent5 12 5 2" xfId="26169"/>
    <cellStyle name="40% - Accent5 12 5 2 2" xfId="26170"/>
    <cellStyle name="40% - Accent5 12 5 3" xfId="26171"/>
    <cellStyle name="40% - Accent5 12 6" xfId="26172"/>
    <cellStyle name="40% - Accent5 12 6 2" xfId="26173"/>
    <cellStyle name="40% - Accent5 12 6 2 2" xfId="26174"/>
    <cellStyle name="40% - Accent5 12 6 3" xfId="26175"/>
    <cellStyle name="40% - Accent5 12 7" xfId="26176"/>
    <cellStyle name="40% - Accent5 12 8" xfId="26177"/>
    <cellStyle name="40% - Accent5 120" xfId="26178"/>
    <cellStyle name="40% - Accent5 120 2" xfId="26179"/>
    <cellStyle name="40% - Accent5 121" xfId="26180"/>
    <cellStyle name="40% - Accent5 121 2" xfId="26181"/>
    <cellStyle name="40% - Accent5 122" xfId="26182"/>
    <cellStyle name="40% - Accent5 122 2" xfId="26183"/>
    <cellStyle name="40% - Accent5 123" xfId="26184"/>
    <cellStyle name="40% - Accent5 123 2" xfId="26185"/>
    <cellStyle name="40% - Accent5 124" xfId="26186"/>
    <cellStyle name="40% - Accent5 124 2" xfId="26187"/>
    <cellStyle name="40% - Accent5 125" xfId="26188"/>
    <cellStyle name="40% - Accent5 125 2" xfId="26189"/>
    <cellStyle name="40% - Accent5 126" xfId="26190"/>
    <cellStyle name="40% - Accent5 126 2" xfId="26191"/>
    <cellStyle name="40% - Accent5 127" xfId="26192"/>
    <cellStyle name="40% - Accent5 127 2" xfId="26193"/>
    <cellStyle name="40% - Accent5 128" xfId="26194"/>
    <cellStyle name="40% - Accent5 128 2" xfId="26195"/>
    <cellStyle name="40% - Accent5 129" xfId="26196"/>
    <cellStyle name="40% - Accent5 129 2" xfId="26197"/>
    <cellStyle name="40% - Accent5 13" xfId="26198"/>
    <cellStyle name="40% - Accent5 13 2" xfId="26199"/>
    <cellStyle name="40% - Accent5 13 2 2" xfId="26200"/>
    <cellStyle name="40% - Accent5 13 2 2 2" xfId="26201"/>
    <cellStyle name="40% - Accent5 13 2 2 2 2" xfId="26202"/>
    <cellStyle name="40% - Accent5 13 2 2 3" xfId="26203"/>
    <cellStyle name="40% - Accent5 13 2 3" xfId="26204"/>
    <cellStyle name="40% - Accent5 13 3" xfId="26205"/>
    <cellStyle name="40% - Accent5 13 3 2" xfId="26206"/>
    <cellStyle name="40% - Accent5 13 3 2 2" xfId="26207"/>
    <cellStyle name="40% - Accent5 13 3 3" xfId="26208"/>
    <cellStyle name="40% - Accent5 13 3 4" xfId="26209"/>
    <cellStyle name="40% - Accent5 13 4" xfId="26210"/>
    <cellStyle name="40% - Accent5 13 4 2" xfId="26211"/>
    <cellStyle name="40% - Accent5 13 4 2 2" xfId="26212"/>
    <cellStyle name="40% - Accent5 13 4 3" xfId="26213"/>
    <cellStyle name="40% - Accent5 13 5" xfId="26214"/>
    <cellStyle name="40% - Accent5 13 5 2" xfId="26215"/>
    <cellStyle name="40% - Accent5 13 5 2 2" xfId="26216"/>
    <cellStyle name="40% - Accent5 13 5 3" xfId="26217"/>
    <cellStyle name="40% - Accent5 13 6" xfId="26218"/>
    <cellStyle name="40% - Accent5 13 6 2" xfId="26219"/>
    <cellStyle name="40% - Accent5 13 6 2 2" xfId="26220"/>
    <cellStyle name="40% - Accent5 13 6 3" xfId="26221"/>
    <cellStyle name="40% - Accent5 13 7" xfId="26222"/>
    <cellStyle name="40% - Accent5 13 8" xfId="26223"/>
    <cellStyle name="40% - Accent5 130" xfId="26224"/>
    <cellStyle name="40% - Accent5 130 2" xfId="26225"/>
    <cellStyle name="40% - Accent5 131" xfId="26226"/>
    <cellStyle name="40% - Accent5 131 2" xfId="26227"/>
    <cellStyle name="40% - Accent5 132" xfId="26228"/>
    <cellStyle name="40% - Accent5 132 2" xfId="26229"/>
    <cellStyle name="40% - Accent5 133" xfId="26230"/>
    <cellStyle name="40% - Accent5 133 2" xfId="26231"/>
    <cellStyle name="40% - Accent5 134" xfId="26232"/>
    <cellStyle name="40% - Accent5 134 2" xfId="26233"/>
    <cellStyle name="40% - Accent5 135" xfId="26234"/>
    <cellStyle name="40% - Accent5 135 2" xfId="26235"/>
    <cellStyle name="40% - Accent5 136" xfId="26236"/>
    <cellStyle name="40% - Accent5 136 2" xfId="26237"/>
    <cellStyle name="40% - Accent5 137" xfId="26238"/>
    <cellStyle name="40% - Accent5 137 2" xfId="26239"/>
    <cellStyle name="40% - Accent5 138" xfId="26240"/>
    <cellStyle name="40% - Accent5 138 2" xfId="26241"/>
    <cellStyle name="40% - Accent5 139" xfId="26242"/>
    <cellStyle name="40% - Accent5 139 2" xfId="26243"/>
    <cellStyle name="40% - Accent5 14" xfId="26244"/>
    <cellStyle name="40% - Accent5 14 2" xfId="26245"/>
    <cellStyle name="40% - Accent5 14 2 2" xfId="26246"/>
    <cellStyle name="40% - Accent5 14 2 2 2" xfId="26247"/>
    <cellStyle name="40% - Accent5 14 2 2 3" xfId="26248"/>
    <cellStyle name="40% - Accent5 14 2 2 4" xfId="26249"/>
    <cellStyle name="40% - Accent5 14 2 3" xfId="26250"/>
    <cellStyle name="40% - Accent5 14 2 4" xfId="26251"/>
    <cellStyle name="40% - Accent5 14 2 5" xfId="26252"/>
    <cellStyle name="40% - Accent5 14 2 6" xfId="26253"/>
    <cellStyle name="40% - Accent5 14 3" xfId="26254"/>
    <cellStyle name="40% - Accent5 14 3 2" xfId="26255"/>
    <cellStyle name="40% - Accent5 14 3 2 2" xfId="26256"/>
    <cellStyle name="40% - Accent5 14 3 3" xfId="26257"/>
    <cellStyle name="40% - Accent5 14 4" xfId="26258"/>
    <cellStyle name="40% - Accent5 14 4 2" xfId="26259"/>
    <cellStyle name="40% - Accent5 14 4 2 2" xfId="26260"/>
    <cellStyle name="40% - Accent5 14 4 3" xfId="26261"/>
    <cellStyle name="40% - Accent5 14 5" xfId="26262"/>
    <cellStyle name="40% - Accent5 14 5 2" xfId="26263"/>
    <cellStyle name="40% - Accent5 14 5 2 2" xfId="26264"/>
    <cellStyle name="40% - Accent5 14 5 3" xfId="26265"/>
    <cellStyle name="40% - Accent5 14 6" xfId="26266"/>
    <cellStyle name="40% - Accent5 14 6 2" xfId="26267"/>
    <cellStyle name="40% - Accent5 14 6 2 2" xfId="26268"/>
    <cellStyle name="40% - Accent5 14 6 3" xfId="26269"/>
    <cellStyle name="40% - Accent5 14 7" xfId="26270"/>
    <cellStyle name="40% - Accent5 140" xfId="26271"/>
    <cellStyle name="40% - Accent5 140 2" xfId="26272"/>
    <cellStyle name="40% - Accent5 141" xfId="26273"/>
    <cellStyle name="40% - Accent5 141 2" xfId="26274"/>
    <cellStyle name="40% - Accent5 142" xfId="26275"/>
    <cellStyle name="40% - Accent5 142 2" xfId="26276"/>
    <cellStyle name="40% - Accent5 143" xfId="26277"/>
    <cellStyle name="40% - Accent5 143 2" xfId="26278"/>
    <cellStyle name="40% - Accent5 144" xfId="26279"/>
    <cellStyle name="40% - Accent5 144 2" xfId="26280"/>
    <cellStyle name="40% - Accent5 145" xfId="26281"/>
    <cellStyle name="40% - Accent5 145 2" xfId="26282"/>
    <cellStyle name="40% - Accent5 146" xfId="26283"/>
    <cellStyle name="40% - Accent5 146 2" xfId="26284"/>
    <cellStyle name="40% - Accent5 147" xfId="26285"/>
    <cellStyle name="40% - Accent5 147 2" xfId="26286"/>
    <cellStyle name="40% - Accent5 148" xfId="26287"/>
    <cellStyle name="40% - Accent5 148 2" xfId="26288"/>
    <cellStyle name="40% - Accent5 149" xfId="26289"/>
    <cellStyle name="40% - Accent5 149 2" xfId="26290"/>
    <cellStyle name="40% - Accent5 15" xfId="26291"/>
    <cellStyle name="40% - Accent5 15 2" xfId="26292"/>
    <cellStyle name="40% - Accent5 15 2 2" xfId="26293"/>
    <cellStyle name="40% - Accent5 15 2 2 2" xfId="26294"/>
    <cellStyle name="40% - Accent5 15 2 2 3" xfId="26295"/>
    <cellStyle name="40% - Accent5 15 2 2 4" xfId="26296"/>
    <cellStyle name="40% - Accent5 15 2 3" xfId="26297"/>
    <cellStyle name="40% - Accent5 15 2 4" xfId="26298"/>
    <cellStyle name="40% - Accent5 15 2 5" xfId="26299"/>
    <cellStyle name="40% - Accent5 15 2 6" xfId="26300"/>
    <cellStyle name="40% - Accent5 15 3" xfId="26301"/>
    <cellStyle name="40% - Accent5 15 3 2" xfId="26302"/>
    <cellStyle name="40% - Accent5 15 3 2 2" xfId="26303"/>
    <cellStyle name="40% - Accent5 15 3 3" xfId="26304"/>
    <cellStyle name="40% - Accent5 15 4" xfId="26305"/>
    <cellStyle name="40% - Accent5 15 4 2" xfId="26306"/>
    <cellStyle name="40% - Accent5 15 4 2 2" xfId="26307"/>
    <cellStyle name="40% - Accent5 15 4 3" xfId="26308"/>
    <cellStyle name="40% - Accent5 15 5" xfId="26309"/>
    <cellStyle name="40% - Accent5 15 5 2" xfId="26310"/>
    <cellStyle name="40% - Accent5 15 5 2 2" xfId="26311"/>
    <cellStyle name="40% - Accent5 15 5 3" xfId="26312"/>
    <cellStyle name="40% - Accent5 15 6" xfId="26313"/>
    <cellStyle name="40% - Accent5 15 6 2" xfId="26314"/>
    <cellStyle name="40% - Accent5 15 6 2 2" xfId="26315"/>
    <cellStyle name="40% - Accent5 15 6 3" xfId="26316"/>
    <cellStyle name="40% - Accent5 15 7" xfId="26317"/>
    <cellStyle name="40% - Accent5 150" xfId="26318"/>
    <cellStyle name="40% - Accent5 150 2" xfId="26319"/>
    <cellStyle name="40% - Accent5 151" xfId="26320"/>
    <cellStyle name="40% - Accent5 151 2" xfId="26321"/>
    <cellStyle name="40% - Accent5 152" xfId="26322"/>
    <cellStyle name="40% - Accent5 152 2" xfId="26323"/>
    <cellStyle name="40% - Accent5 153" xfId="26324"/>
    <cellStyle name="40% - Accent5 153 2" xfId="26325"/>
    <cellStyle name="40% - Accent5 154" xfId="26326"/>
    <cellStyle name="40% - Accent5 154 2" xfId="26327"/>
    <cellStyle name="40% - Accent5 155" xfId="26328"/>
    <cellStyle name="40% - Accent5 155 2" xfId="26329"/>
    <cellStyle name="40% - Accent5 156" xfId="26330"/>
    <cellStyle name="40% - Accent5 156 2" xfId="26331"/>
    <cellStyle name="40% - Accent5 157" xfId="26332"/>
    <cellStyle name="40% - Accent5 157 2" xfId="26333"/>
    <cellStyle name="40% - Accent5 158" xfId="26334"/>
    <cellStyle name="40% - Accent5 158 2" xfId="26335"/>
    <cellStyle name="40% - Accent5 159" xfId="26336"/>
    <cellStyle name="40% - Accent5 159 2" xfId="26337"/>
    <cellStyle name="40% - Accent5 16" xfId="26338"/>
    <cellStyle name="40% - Accent5 16 2" xfId="26339"/>
    <cellStyle name="40% - Accent5 16 2 2" xfId="26340"/>
    <cellStyle name="40% - Accent5 16 2 2 2" xfId="26341"/>
    <cellStyle name="40% - Accent5 16 2 2 3" xfId="26342"/>
    <cellStyle name="40% - Accent5 16 2 2 4" xfId="26343"/>
    <cellStyle name="40% - Accent5 16 2 3" xfId="26344"/>
    <cellStyle name="40% - Accent5 16 2 4" xfId="26345"/>
    <cellStyle name="40% - Accent5 16 2 5" xfId="26346"/>
    <cellStyle name="40% - Accent5 16 2 6" xfId="26347"/>
    <cellStyle name="40% - Accent5 16 3" xfId="26348"/>
    <cellStyle name="40% - Accent5 16 3 2" xfId="26349"/>
    <cellStyle name="40% - Accent5 16 3 2 2" xfId="26350"/>
    <cellStyle name="40% - Accent5 16 3 3" xfId="26351"/>
    <cellStyle name="40% - Accent5 16 4" xfId="26352"/>
    <cellStyle name="40% - Accent5 16 4 2" xfId="26353"/>
    <cellStyle name="40% - Accent5 16 4 2 2" xfId="26354"/>
    <cellStyle name="40% - Accent5 16 4 3" xfId="26355"/>
    <cellStyle name="40% - Accent5 16 5" xfId="26356"/>
    <cellStyle name="40% - Accent5 16 5 2" xfId="26357"/>
    <cellStyle name="40% - Accent5 16 5 2 2" xfId="26358"/>
    <cellStyle name="40% - Accent5 16 5 3" xfId="26359"/>
    <cellStyle name="40% - Accent5 16 6" xfId="26360"/>
    <cellStyle name="40% - Accent5 16 6 2" xfId="26361"/>
    <cellStyle name="40% - Accent5 16 6 2 2" xfId="26362"/>
    <cellStyle name="40% - Accent5 16 6 3" xfId="26363"/>
    <cellStyle name="40% - Accent5 16 7" xfId="26364"/>
    <cellStyle name="40% - Accent5 160" xfId="26365"/>
    <cellStyle name="40% - Accent5 160 2" xfId="26366"/>
    <cellStyle name="40% - Accent5 161" xfId="26367"/>
    <cellStyle name="40% - Accent5 161 2" xfId="26368"/>
    <cellStyle name="40% - Accent5 162" xfId="26369"/>
    <cellStyle name="40% - Accent5 162 2" xfId="26370"/>
    <cellStyle name="40% - Accent5 163" xfId="26371"/>
    <cellStyle name="40% - Accent5 163 2" xfId="26372"/>
    <cellStyle name="40% - Accent5 164" xfId="26373"/>
    <cellStyle name="40% - Accent5 164 2" xfId="26374"/>
    <cellStyle name="40% - Accent5 165" xfId="26375"/>
    <cellStyle name="40% - Accent5 165 2" xfId="26376"/>
    <cellStyle name="40% - Accent5 166" xfId="26377"/>
    <cellStyle name="40% - Accent5 166 2" xfId="26378"/>
    <cellStyle name="40% - Accent5 167" xfId="26379"/>
    <cellStyle name="40% - Accent5 167 2" xfId="26380"/>
    <cellStyle name="40% - Accent5 168" xfId="26381"/>
    <cellStyle name="40% - Accent5 168 2" xfId="26382"/>
    <cellStyle name="40% - Accent5 169" xfId="26383"/>
    <cellStyle name="40% - Accent5 169 2" xfId="26384"/>
    <cellStyle name="40% - Accent5 17" xfId="26385"/>
    <cellStyle name="40% - Accent5 17 2" xfId="26386"/>
    <cellStyle name="40% - Accent5 17 2 2" xfId="26387"/>
    <cellStyle name="40% - Accent5 17 2 3" xfId="26388"/>
    <cellStyle name="40% - Accent5 17 2 4" xfId="26389"/>
    <cellStyle name="40% - Accent5 17 2 5" xfId="26390"/>
    <cellStyle name="40% - Accent5 17 3" xfId="26391"/>
    <cellStyle name="40% - Accent5 17 3 2" xfId="26392"/>
    <cellStyle name="40% - Accent5 17 3 2 2" xfId="26393"/>
    <cellStyle name="40% - Accent5 17 3 3" xfId="26394"/>
    <cellStyle name="40% - Accent5 17 4" xfId="26395"/>
    <cellStyle name="40% - Accent5 17 4 2" xfId="26396"/>
    <cellStyle name="40% - Accent5 17 4 2 2" xfId="26397"/>
    <cellStyle name="40% - Accent5 17 4 3" xfId="26398"/>
    <cellStyle name="40% - Accent5 17 5" xfId="26399"/>
    <cellStyle name="40% - Accent5 17 5 2" xfId="26400"/>
    <cellStyle name="40% - Accent5 17 5 2 2" xfId="26401"/>
    <cellStyle name="40% - Accent5 17 5 3" xfId="26402"/>
    <cellStyle name="40% - Accent5 17 6" xfId="26403"/>
    <cellStyle name="40% - Accent5 17 6 2" xfId="26404"/>
    <cellStyle name="40% - Accent5 17 6 2 2" xfId="26405"/>
    <cellStyle name="40% - Accent5 17 6 3" xfId="26406"/>
    <cellStyle name="40% - Accent5 17 7" xfId="26407"/>
    <cellStyle name="40% - Accent5 170" xfId="26408"/>
    <cellStyle name="40% - Accent5 170 2" xfId="26409"/>
    <cellStyle name="40% - Accent5 171" xfId="26410"/>
    <cellStyle name="40% - Accent5 171 2" xfId="26411"/>
    <cellStyle name="40% - Accent5 172" xfId="26412"/>
    <cellStyle name="40% - Accent5 172 2" xfId="26413"/>
    <cellStyle name="40% - Accent5 173" xfId="26414"/>
    <cellStyle name="40% - Accent5 173 2" xfId="26415"/>
    <cellStyle name="40% - Accent5 174" xfId="26416"/>
    <cellStyle name="40% - Accent5 174 2" xfId="26417"/>
    <cellStyle name="40% - Accent5 175" xfId="26418"/>
    <cellStyle name="40% - Accent5 176" xfId="26419"/>
    <cellStyle name="40% - Accent5 177" xfId="26420"/>
    <cellStyle name="40% - Accent5 178" xfId="26421"/>
    <cellStyle name="40% - Accent5 179" xfId="26422"/>
    <cellStyle name="40% - Accent5 18" xfId="26423"/>
    <cellStyle name="40% - Accent5 18 2" xfId="26424"/>
    <cellStyle name="40% - Accent5 18 2 2" xfId="26425"/>
    <cellStyle name="40% - Accent5 18 2 3" xfId="26426"/>
    <cellStyle name="40% - Accent5 18 2 4" xfId="26427"/>
    <cellStyle name="40% - Accent5 18 2 5" xfId="26428"/>
    <cellStyle name="40% - Accent5 18 3" xfId="26429"/>
    <cellStyle name="40% - Accent5 18 3 2" xfId="26430"/>
    <cellStyle name="40% - Accent5 18 3 2 2" xfId="26431"/>
    <cellStyle name="40% - Accent5 18 3 3" xfId="26432"/>
    <cellStyle name="40% - Accent5 18 4" xfId="26433"/>
    <cellStyle name="40% - Accent5 18 4 2" xfId="26434"/>
    <cellStyle name="40% - Accent5 18 4 2 2" xfId="26435"/>
    <cellStyle name="40% - Accent5 18 4 3" xfId="26436"/>
    <cellStyle name="40% - Accent5 18 5" xfId="26437"/>
    <cellStyle name="40% - Accent5 18 5 2" xfId="26438"/>
    <cellStyle name="40% - Accent5 18 5 2 2" xfId="26439"/>
    <cellStyle name="40% - Accent5 18 5 3" xfId="26440"/>
    <cellStyle name="40% - Accent5 18 6" xfId="26441"/>
    <cellStyle name="40% - Accent5 18 6 2" xfId="26442"/>
    <cellStyle name="40% - Accent5 18 6 2 2" xfId="26443"/>
    <cellStyle name="40% - Accent5 18 6 3" xfId="26444"/>
    <cellStyle name="40% - Accent5 18 7" xfId="26445"/>
    <cellStyle name="40% - Accent5 180" xfId="26446"/>
    <cellStyle name="40% - Accent5 181" xfId="26447"/>
    <cellStyle name="40% - Accent5 182" xfId="26448"/>
    <cellStyle name="40% - Accent5 183" xfId="26449"/>
    <cellStyle name="40% - Accent5 184" xfId="26450"/>
    <cellStyle name="40% - Accent5 185" xfId="26451"/>
    <cellStyle name="40% - Accent5 186" xfId="26452"/>
    <cellStyle name="40% - Accent5 187" xfId="26453"/>
    <cellStyle name="40% - Accent5 188" xfId="26454"/>
    <cellStyle name="40% - Accent5 189" xfId="26455"/>
    <cellStyle name="40% - Accent5 19" xfId="26456"/>
    <cellStyle name="40% - Accent5 19 2" xfId="26457"/>
    <cellStyle name="40% - Accent5 19 2 2" xfId="26458"/>
    <cellStyle name="40% - Accent5 19 2 3" xfId="26459"/>
    <cellStyle name="40% - Accent5 19 2 4" xfId="26460"/>
    <cellStyle name="40% - Accent5 19 2 5" xfId="26461"/>
    <cellStyle name="40% - Accent5 19 3" xfId="26462"/>
    <cellStyle name="40% - Accent5 19 3 2" xfId="26463"/>
    <cellStyle name="40% - Accent5 19 3 2 2" xfId="26464"/>
    <cellStyle name="40% - Accent5 19 3 3" xfId="26465"/>
    <cellStyle name="40% - Accent5 19 4" xfId="26466"/>
    <cellStyle name="40% - Accent5 19 4 2" xfId="26467"/>
    <cellStyle name="40% - Accent5 19 4 2 2" xfId="26468"/>
    <cellStyle name="40% - Accent5 19 4 3" xfId="26469"/>
    <cellStyle name="40% - Accent5 19 5" xfId="26470"/>
    <cellStyle name="40% - Accent5 19 5 2" xfId="26471"/>
    <cellStyle name="40% - Accent5 19 5 2 2" xfId="26472"/>
    <cellStyle name="40% - Accent5 19 5 3" xfId="26473"/>
    <cellStyle name="40% - Accent5 19 6" xfId="26474"/>
    <cellStyle name="40% - Accent5 19 6 2" xfId="26475"/>
    <cellStyle name="40% - Accent5 19 6 2 2" xfId="26476"/>
    <cellStyle name="40% - Accent5 19 6 3" xfId="26477"/>
    <cellStyle name="40% - Accent5 19 7" xfId="26478"/>
    <cellStyle name="40% - Accent5 190" xfId="26479"/>
    <cellStyle name="40% - Accent5 191" xfId="26480"/>
    <cellStyle name="40% - Accent5 192" xfId="26481"/>
    <cellStyle name="40% - Accent5 193" xfId="26482"/>
    <cellStyle name="40% - Accent5 194" xfId="26483"/>
    <cellStyle name="40% - Accent5 195" xfId="26484"/>
    <cellStyle name="40% - Accent5 196" xfId="26485"/>
    <cellStyle name="40% - Accent5 197" xfId="26486"/>
    <cellStyle name="40% - Accent5 198" xfId="26487"/>
    <cellStyle name="40% - Accent5 199" xfId="26488"/>
    <cellStyle name="40% - Accent5 2" xfId="26489"/>
    <cellStyle name="40% - Accent5 2 10" xfId="26490"/>
    <cellStyle name="40% - Accent5 2 10 2" xfId="26491"/>
    <cellStyle name="40% - Accent5 2 10 2 2" xfId="26492"/>
    <cellStyle name="40% - Accent5 2 10 3" xfId="26493"/>
    <cellStyle name="40% - Accent5 2 11" xfId="26494"/>
    <cellStyle name="40% - Accent5 2 11 2" xfId="26495"/>
    <cellStyle name="40% - Accent5 2 11 2 2" xfId="26496"/>
    <cellStyle name="40% - Accent5 2 11 3" xfId="26497"/>
    <cellStyle name="40% - Accent5 2 12" xfId="26498"/>
    <cellStyle name="40% - Accent5 2 12 2" xfId="26499"/>
    <cellStyle name="40% - Accent5 2 12 2 2" xfId="26500"/>
    <cellStyle name="40% - Accent5 2 12 3" xfId="26501"/>
    <cellStyle name="40% - Accent5 2 13" xfId="26502"/>
    <cellStyle name="40% - Accent5 2 13 2" xfId="26503"/>
    <cellStyle name="40% - Accent5 2 13 2 2" xfId="26504"/>
    <cellStyle name="40% - Accent5 2 13 3" xfId="26505"/>
    <cellStyle name="40% - Accent5 2 14" xfId="26506"/>
    <cellStyle name="40% - Accent5 2 14 2" xfId="26507"/>
    <cellStyle name="40% - Accent5 2 14 2 2" xfId="26508"/>
    <cellStyle name="40% - Accent5 2 14 3" xfId="26509"/>
    <cellStyle name="40% - Accent5 2 15" xfId="26510"/>
    <cellStyle name="40% - Accent5 2 15 2" xfId="26511"/>
    <cellStyle name="40% - Accent5 2 15 2 2" xfId="26512"/>
    <cellStyle name="40% - Accent5 2 15 3" xfId="26513"/>
    <cellStyle name="40% - Accent5 2 16" xfId="26514"/>
    <cellStyle name="40% - Accent5 2 17" xfId="26515"/>
    <cellStyle name="40% - Accent5 2 17 2" xfId="26516"/>
    <cellStyle name="40% - Accent5 2 17 2 2" xfId="26517"/>
    <cellStyle name="40% - Accent5 2 17 3" xfId="26518"/>
    <cellStyle name="40% - Accent5 2 18" xfId="26519"/>
    <cellStyle name="40% - Accent5 2 18 2" xfId="26520"/>
    <cellStyle name="40% - Accent5 2 18 2 2" xfId="26521"/>
    <cellStyle name="40% - Accent5 2 18 3" xfId="26522"/>
    <cellStyle name="40% - Accent5 2 19" xfId="26523"/>
    <cellStyle name="40% - Accent5 2 19 2" xfId="26524"/>
    <cellStyle name="40% - Accent5 2 19 2 2" xfId="26525"/>
    <cellStyle name="40% - Accent5 2 19 3" xfId="26526"/>
    <cellStyle name="40% - Accent5 2 2" xfId="26527"/>
    <cellStyle name="40% - Accent5 2 2 10" xfId="26528"/>
    <cellStyle name="40% - Accent5 2 2 11" xfId="26529"/>
    <cellStyle name="40% - Accent5 2 2 12" xfId="26530"/>
    <cellStyle name="40% - Accent5 2 2 2" xfId="26531"/>
    <cellStyle name="40% - Accent5 2 2 2 10" xfId="26532"/>
    <cellStyle name="40% - Accent5 2 2 2 2" xfId="26533"/>
    <cellStyle name="40% - Accent5 2 2 2 2 2" xfId="26534"/>
    <cellStyle name="40% - Accent5 2 2 2 2 2 2" xfId="26535"/>
    <cellStyle name="40% - Accent5 2 2 2 2 2 2 2" xfId="26536"/>
    <cellStyle name="40% - Accent5 2 2 2 2 2 2 2 2" xfId="26537"/>
    <cellStyle name="40% - Accent5 2 2 2 2 2 2 2 2 2" xfId="26538"/>
    <cellStyle name="40% - Accent5 2 2 2 2 2 2 2 2 2 2" xfId="26539"/>
    <cellStyle name="40% - Accent5 2 2 2 2 2 2 2 2 2 2 2" xfId="26540"/>
    <cellStyle name="40% - Accent5 2 2 2 2 2 2 2 2 2 3" xfId="26541"/>
    <cellStyle name="40% - Accent5 2 2 2 2 2 2 2 2 3" xfId="26542"/>
    <cellStyle name="40% - Accent5 2 2 2 2 2 2 2 2 3 2" xfId="26543"/>
    <cellStyle name="40% - Accent5 2 2 2 2 2 2 2 2 3 2 2" xfId="26544"/>
    <cellStyle name="40% - Accent5 2 2 2 2 2 2 2 2 3 3" xfId="26545"/>
    <cellStyle name="40% - Accent5 2 2 2 2 2 2 2 2 4" xfId="26546"/>
    <cellStyle name="40% - Accent5 2 2 2 2 2 2 2 3" xfId="26547"/>
    <cellStyle name="40% - Accent5 2 2 2 2 2 2 2 4" xfId="26548"/>
    <cellStyle name="40% - Accent5 2 2 2 2 2 2 2 4 2" xfId="26549"/>
    <cellStyle name="40% - Accent5 2 2 2 2 2 2 2 5" xfId="26550"/>
    <cellStyle name="40% - Accent5 2 2 2 2 2 2 2 6" xfId="26551"/>
    <cellStyle name="40% - Accent5 2 2 2 2 2 2 2 7" xfId="26552"/>
    <cellStyle name="40% - Accent5 2 2 2 2 2 2 3" xfId="26553"/>
    <cellStyle name="40% - Accent5 2 2 2 2 2 2 3 2" xfId="26554"/>
    <cellStyle name="40% - Accent5 2 2 2 2 2 2 3 2 2" xfId="26555"/>
    <cellStyle name="40% - Accent5 2 2 2 2 2 2 3 3" xfId="26556"/>
    <cellStyle name="40% - Accent5 2 2 2 2 2 2 4" xfId="26557"/>
    <cellStyle name="40% - Accent5 2 2 2 2 2 2 5" xfId="26558"/>
    <cellStyle name="40% - Accent5 2 2 2 2 2 2 6" xfId="26559"/>
    <cellStyle name="40% - Accent5 2 2 2 2 2 2 7" xfId="26560"/>
    <cellStyle name="40% - Accent5 2 2 2 2 2 3" xfId="26561"/>
    <cellStyle name="40% - Accent5 2 2 2 2 2 4" xfId="26562"/>
    <cellStyle name="40% - Accent5 2 2 2 2 2 4 2" xfId="26563"/>
    <cellStyle name="40% - Accent5 2 2 2 2 2 5" xfId="26564"/>
    <cellStyle name="40% - Accent5 2 2 2 2 2 6" xfId="26565"/>
    <cellStyle name="40% - Accent5 2 2 2 2 2 7" xfId="26566"/>
    <cellStyle name="40% - Accent5 2 2 2 2 3" xfId="26567"/>
    <cellStyle name="40% - Accent5 2 2 2 2 3 2" xfId="26568"/>
    <cellStyle name="40% - Accent5 2 2 2 2 3 2 2" xfId="26569"/>
    <cellStyle name="40% - Accent5 2 2 2 2 3 3" xfId="26570"/>
    <cellStyle name="40% - Accent5 2 2 2 2 4" xfId="26571"/>
    <cellStyle name="40% - Accent5 2 2 2 2 4 2" xfId="26572"/>
    <cellStyle name="40% - Accent5 2 2 2 2 4 2 2" xfId="26573"/>
    <cellStyle name="40% - Accent5 2 2 2 2 4 3" xfId="26574"/>
    <cellStyle name="40% - Accent5 2 2 2 2 5" xfId="26575"/>
    <cellStyle name="40% - Accent5 2 2 2 2 5 2" xfId="26576"/>
    <cellStyle name="40% - Accent5 2 2 2 2 5 2 2" xfId="26577"/>
    <cellStyle name="40% - Accent5 2 2 2 2 5 3" xfId="26578"/>
    <cellStyle name="40% - Accent5 2 2 2 2 6" xfId="26579"/>
    <cellStyle name="40% - Accent5 2 2 2 2 7" xfId="26580"/>
    <cellStyle name="40% - Accent5 2 2 2 2 8" xfId="26581"/>
    <cellStyle name="40% - Accent5 2 2 2 2 9" xfId="26582"/>
    <cellStyle name="40% - Accent5 2 2 2 3" xfId="26583"/>
    <cellStyle name="40% - Accent5 2 2 2 4" xfId="26584"/>
    <cellStyle name="40% - Accent5 2 2 2 5" xfId="26585"/>
    <cellStyle name="40% - Accent5 2 2 2 6" xfId="26586"/>
    <cellStyle name="40% - Accent5 2 2 2 6 2" xfId="26587"/>
    <cellStyle name="40% - Accent5 2 2 2 7" xfId="26588"/>
    <cellStyle name="40% - Accent5 2 2 2 8" xfId="26589"/>
    <cellStyle name="40% - Accent5 2 2 2 9" xfId="26590"/>
    <cellStyle name="40% - Accent5 2 2 3" xfId="26591"/>
    <cellStyle name="40% - Accent5 2 2 3 2" xfId="26592"/>
    <cellStyle name="40% - Accent5 2 2 3 2 2" xfId="26593"/>
    <cellStyle name="40% - Accent5 2 2 3 3" xfId="26594"/>
    <cellStyle name="40% - Accent5 2 2 3 4" xfId="26595"/>
    <cellStyle name="40% - Accent5 2 2 4" xfId="26596"/>
    <cellStyle name="40% - Accent5 2 2 4 2" xfId="26597"/>
    <cellStyle name="40% - Accent5 2 2 4 2 2" xfId="26598"/>
    <cellStyle name="40% - Accent5 2 2 4 3" xfId="26599"/>
    <cellStyle name="40% - Accent5 2 2 5" xfId="26600"/>
    <cellStyle name="40% - Accent5 2 2 5 2" xfId="26601"/>
    <cellStyle name="40% - Accent5 2 2 5 2 2" xfId="26602"/>
    <cellStyle name="40% - Accent5 2 2 5 3" xfId="26603"/>
    <cellStyle name="40% - Accent5 2 2 6" xfId="26604"/>
    <cellStyle name="40% - Accent5 2 2 6 2" xfId="26605"/>
    <cellStyle name="40% - Accent5 2 2 6 2 2" xfId="26606"/>
    <cellStyle name="40% - Accent5 2 2 6 3" xfId="26607"/>
    <cellStyle name="40% - Accent5 2 2 7" xfId="26608"/>
    <cellStyle name="40% - Accent5 2 2 8" xfId="26609"/>
    <cellStyle name="40% - Accent5 2 2 9" xfId="26610"/>
    <cellStyle name="40% - Accent5 2 20" xfId="26611"/>
    <cellStyle name="40% - Accent5 2 21" xfId="26612"/>
    <cellStyle name="40% - Accent5 2 22" xfId="26613"/>
    <cellStyle name="40% - Accent5 2 23" xfId="26614"/>
    <cellStyle name="40% - Accent5 2 24" xfId="26615"/>
    <cellStyle name="40% - Accent5 2 25" xfId="26616"/>
    <cellStyle name="40% - Accent5 2 26" xfId="26617"/>
    <cellStyle name="40% - Accent5 2 27" xfId="26618"/>
    <cellStyle name="40% - Accent5 2 28" xfId="26619"/>
    <cellStyle name="40% - Accent5 2 29" xfId="26620"/>
    <cellStyle name="40% - Accent5 2 3" xfId="26621"/>
    <cellStyle name="40% - Accent5 2 3 2" xfId="26622"/>
    <cellStyle name="40% - Accent5 2 3 3" xfId="26623"/>
    <cellStyle name="40% - Accent5 2 3 3 2" xfId="26624"/>
    <cellStyle name="40% - Accent5 2 3 4" xfId="26625"/>
    <cellStyle name="40% - Accent5 2 30" xfId="26626"/>
    <cellStyle name="40% - Accent5 2 31" xfId="26627"/>
    <cellStyle name="40% - Accent5 2 32" xfId="26628"/>
    <cellStyle name="40% - Accent5 2 4" xfId="26629"/>
    <cellStyle name="40% - Accent5 2 4 2" xfId="26630"/>
    <cellStyle name="40% - Accent5 2 4 3" xfId="26631"/>
    <cellStyle name="40% - Accent5 2 4 3 2" xfId="26632"/>
    <cellStyle name="40% - Accent5 2 4 4" xfId="26633"/>
    <cellStyle name="40% - Accent5 2 5" xfId="26634"/>
    <cellStyle name="40% - Accent5 2 5 2" xfId="26635"/>
    <cellStyle name="40% - Accent5 2 5 3" xfId="26636"/>
    <cellStyle name="40% - Accent5 2 5 3 2" xfId="26637"/>
    <cellStyle name="40% - Accent5 2 5 4" xfId="26638"/>
    <cellStyle name="40% - Accent5 2 6" xfId="26639"/>
    <cellStyle name="40% - Accent5 2 6 2" xfId="26640"/>
    <cellStyle name="40% - Accent5 2 6 2 2" xfId="26641"/>
    <cellStyle name="40% - Accent5 2 6 3" xfId="26642"/>
    <cellStyle name="40% - Accent5 2 7" xfId="26643"/>
    <cellStyle name="40% - Accent5 2 7 2" xfId="26644"/>
    <cellStyle name="40% - Accent5 2 7 2 2" xfId="26645"/>
    <cellStyle name="40% - Accent5 2 7 3" xfId="26646"/>
    <cellStyle name="40% - Accent5 2 8" xfId="26647"/>
    <cellStyle name="40% - Accent5 2 8 2" xfId="26648"/>
    <cellStyle name="40% - Accent5 2 8 2 2" xfId="26649"/>
    <cellStyle name="40% - Accent5 2 8 3" xfId="26650"/>
    <cellStyle name="40% - Accent5 2 9" xfId="26651"/>
    <cellStyle name="40% - Accent5 2 9 2" xfId="26652"/>
    <cellStyle name="40% - Accent5 2 9 2 2" xfId="26653"/>
    <cellStyle name="40% - Accent5 2 9 3" xfId="26654"/>
    <cellStyle name="40% - Accent5 20" xfId="26655"/>
    <cellStyle name="40% - Accent5 20 2" xfId="26656"/>
    <cellStyle name="40% - Accent5 20 2 2" xfId="26657"/>
    <cellStyle name="40% - Accent5 20 2 3" xfId="26658"/>
    <cellStyle name="40% - Accent5 20 2 4" xfId="26659"/>
    <cellStyle name="40% - Accent5 20 2 5" xfId="26660"/>
    <cellStyle name="40% - Accent5 20 3" xfId="26661"/>
    <cellStyle name="40% - Accent5 20 3 2" xfId="26662"/>
    <cellStyle name="40% - Accent5 20 3 2 2" xfId="26663"/>
    <cellStyle name="40% - Accent5 20 3 3" xfId="26664"/>
    <cellStyle name="40% - Accent5 20 4" xfId="26665"/>
    <cellStyle name="40% - Accent5 20 4 2" xfId="26666"/>
    <cellStyle name="40% - Accent5 20 4 2 2" xfId="26667"/>
    <cellStyle name="40% - Accent5 20 4 3" xfId="26668"/>
    <cellStyle name="40% - Accent5 20 5" xfId="26669"/>
    <cellStyle name="40% - Accent5 20 5 2" xfId="26670"/>
    <cellStyle name="40% - Accent5 20 5 2 2" xfId="26671"/>
    <cellStyle name="40% - Accent5 20 5 3" xfId="26672"/>
    <cellStyle name="40% - Accent5 20 6" xfId="26673"/>
    <cellStyle name="40% - Accent5 20 6 2" xfId="26674"/>
    <cellStyle name="40% - Accent5 20 6 2 2" xfId="26675"/>
    <cellStyle name="40% - Accent5 20 6 3" xfId="26676"/>
    <cellStyle name="40% - Accent5 20 7" xfId="26677"/>
    <cellStyle name="40% - Accent5 200" xfId="26678"/>
    <cellStyle name="40% - Accent5 201" xfId="26679"/>
    <cellStyle name="40% - Accent5 202" xfId="26680"/>
    <cellStyle name="40% - Accent5 203" xfId="26681"/>
    <cellStyle name="40% - Accent5 204" xfId="26682"/>
    <cellStyle name="40% - Accent5 205" xfId="26683"/>
    <cellStyle name="40% - Accent5 206" xfId="26684"/>
    <cellStyle name="40% - Accent5 207" xfId="26685"/>
    <cellStyle name="40% - Accent5 208" xfId="26686"/>
    <cellStyle name="40% - Accent5 209" xfId="26687"/>
    <cellStyle name="40% - Accent5 21" xfId="26688"/>
    <cellStyle name="40% - Accent5 21 2" xfId="26689"/>
    <cellStyle name="40% - Accent5 21 2 2" xfId="26690"/>
    <cellStyle name="40% - Accent5 21 2 3" xfId="26691"/>
    <cellStyle name="40% - Accent5 21 2 4" xfId="26692"/>
    <cellStyle name="40% - Accent5 21 2 5" xfId="26693"/>
    <cellStyle name="40% - Accent5 21 3" xfId="26694"/>
    <cellStyle name="40% - Accent5 21 3 2" xfId="26695"/>
    <cellStyle name="40% - Accent5 21 3 2 2" xfId="26696"/>
    <cellStyle name="40% - Accent5 21 3 3" xfId="26697"/>
    <cellStyle name="40% - Accent5 21 4" xfId="26698"/>
    <cellStyle name="40% - Accent5 21 4 2" xfId="26699"/>
    <cellStyle name="40% - Accent5 21 4 2 2" xfId="26700"/>
    <cellStyle name="40% - Accent5 21 4 3" xfId="26701"/>
    <cellStyle name="40% - Accent5 21 5" xfId="26702"/>
    <cellStyle name="40% - Accent5 21 5 2" xfId="26703"/>
    <cellStyle name="40% - Accent5 21 5 2 2" xfId="26704"/>
    <cellStyle name="40% - Accent5 21 5 3" xfId="26705"/>
    <cellStyle name="40% - Accent5 21 6" xfId="26706"/>
    <cellStyle name="40% - Accent5 21 6 2" xfId="26707"/>
    <cellStyle name="40% - Accent5 21 6 2 2" xfId="26708"/>
    <cellStyle name="40% - Accent5 21 6 3" xfId="26709"/>
    <cellStyle name="40% - Accent5 21 7" xfId="26710"/>
    <cellStyle name="40% - Accent5 210" xfId="26711"/>
    <cellStyle name="40% - Accent5 211" xfId="26712"/>
    <cellStyle name="40% - Accent5 212" xfId="26713"/>
    <cellStyle name="40% - Accent5 213" xfId="26714"/>
    <cellStyle name="40% - Accent5 214" xfId="26715"/>
    <cellStyle name="40% - Accent5 215" xfId="26716"/>
    <cellStyle name="40% - Accent5 216" xfId="26717"/>
    <cellStyle name="40% - Accent5 217" xfId="26718"/>
    <cellStyle name="40% - Accent5 218" xfId="26719"/>
    <cellStyle name="40% - Accent5 219" xfId="26720"/>
    <cellStyle name="40% - Accent5 22" xfId="26721"/>
    <cellStyle name="40% - Accent5 22 2" xfId="26722"/>
    <cellStyle name="40% - Accent5 22 2 2" xfId="26723"/>
    <cellStyle name="40% - Accent5 22 2 3" xfId="26724"/>
    <cellStyle name="40% - Accent5 22 2 4" xfId="26725"/>
    <cellStyle name="40% - Accent5 22 2 5" xfId="26726"/>
    <cellStyle name="40% - Accent5 22 3" xfId="26727"/>
    <cellStyle name="40% - Accent5 22 3 2" xfId="26728"/>
    <cellStyle name="40% - Accent5 22 3 2 2" xfId="26729"/>
    <cellStyle name="40% - Accent5 22 3 3" xfId="26730"/>
    <cellStyle name="40% - Accent5 22 4" xfId="26731"/>
    <cellStyle name="40% - Accent5 22 4 2" xfId="26732"/>
    <cellStyle name="40% - Accent5 22 4 2 2" xfId="26733"/>
    <cellStyle name="40% - Accent5 22 4 3" xfId="26734"/>
    <cellStyle name="40% - Accent5 22 5" xfId="26735"/>
    <cellStyle name="40% - Accent5 22 5 2" xfId="26736"/>
    <cellStyle name="40% - Accent5 22 5 2 2" xfId="26737"/>
    <cellStyle name="40% - Accent5 22 5 3" xfId="26738"/>
    <cellStyle name="40% - Accent5 22 6" xfId="26739"/>
    <cellStyle name="40% - Accent5 22 6 2" xfId="26740"/>
    <cellStyle name="40% - Accent5 22 6 2 2" xfId="26741"/>
    <cellStyle name="40% - Accent5 22 6 3" xfId="26742"/>
    <cellStyle name="40% - Accent5 22 7" xfId="26743"/>
    <cellStyle name="40% - Accent5 220" xfId="26744"/>
    <cellStyle name="40% - Accent5 221" xfId="26745"/>
    <cellStyle name="40% - Accent5 222" xfId="26746"/>
    <cellStyle name="40% - Accent5 223" xfId="26747"/>
    <cellStyle name="40% - Accent5 224" xfId="26748"/>
    <cellStyle name="40% - Accent5 225" xfId="26749"/>
    <cellStyle name="40% - Accent5 226" xfId="26750"/>
    <cellStyle name="40% - Accent5 227" xfId="26751"/>
    <cellStyle name="40% - Accent5 228" xfId="26752"/>
    <cellStyle name="40% - Accent5 229" xfId="26753"/>
    <cellStyle name="40% - Accent5 23" xfId="26754"/>
    <cellStyle name="40% - Accent5 23 2" xfId="26755"/>
    <cellStyle name="40% - Accent5 23 2 2" xfId="26756"/>
    <cellStyle name="40% - Accent5 23 2 3" xfId="26757"/>
    <cellStyle name="40% - Accent5 23 2 4" xfId="26758"/>
    <cellStyle name="40% - Accent5 23 2 5" xfId="26759"/>
    <cellStyle name="40% - Accent5 23 3" xfId="26760"/>
    <cellStyle name="40% - Accent5 23 3 2" xfId="26761"/>
    <cellStyle name="40% - Accent5 23 3 2 2" xfId="26762"/>
    <cellStyle name="40% - Accent5 23 3 3" xfId="26763"/>
    <cellStyle name="40% - Accent5 23 4" xfId="26764"/>
    <cellStyle name="40% - Accent5 23 4 2" xfId="26765"/>
    <cellStyle name="40% - Accent5 23 4 2 2" xfId="26766"/>
    <cellStyle name="40% - Accent5 23 4 3" xfId="26767"/>
    <cellStyle name="40% - Accent5 23 5" xfId="26768"/>
    <cellStyle name="40% - Accent5 23 5 2" xfId="26769"/>
    <cellStyle name="40% - Accent5 23 5 2 2" xfId="26770"/>
    <cellStyle name="40% - Accent5 23 5 3" xfId="26771"/>
    <cellStyle name="40% - Accent5 23 6" xfId="26772"/>
    <cellStyle name="40% - Accent5 23 6 2" xfId="26773"/>
    <cellStyle name="40% - Accent5 23 6 2 2" xfId="26774"/>
    <cellStyle name="40% - Accent5 23 6 3" xfId="26775"/>
    <cellStyle name="40% - Accent5 23 7" xfId="26776"/>
    <cellStyle name="40% - Accent5 230" xfId="26777"/>
    <cellStyle name="40% - Accent5 231" xfId="26778"/>
    <cellStyle name="40% - Accent5 232" xfId="26779"/>
    <cellStyle name="40% - Accent5 233" xfId="26780"/>
    <cellStyle name="40% - Accent5 234" xfId="26781"/>
    <cellStyle name="40% - Accent5 235" xfId="26782"/>
    <cellStyle name="40% - Accent5 236" xfId="26783"/>
    <cellStyle name="40% - Accent5 237" xfId="26784"/>
    <cellStyle name="40% - Accent5 24" xfId="26785"/>
    <cellStyle name="40% - Accent5 24 2" xfId="26786"/>
    <cellStyle name="40% - Accent5 24 2 2" xfId="26787"/>
    <cellStyle name="40% - Accent5 24 2 3" xfId="26788"/>
    <cellStyle name="40% - Accent5 24 2 4" xfId="26789"/>
    <cellStyle name="40% - Accent5 24 2 5" xfId="26790"/>
    <cellStyle name="40% - Accent5 24 3" xfId="26791"/>
    <cellStyle name="40% - Accent5 24 3 2" xfId="26792"/>
    <cellStyle name="40% - Accent5 24 3 2 2" xfId="26793"/>
    <cellStyle name="40% - Accent5 24 3 3" xfId="26794"/>
    <cellStyle name="40% - Accent5 24 4" xfId="26795"/>
    <cellStyle name="40% - Accent5 24 4 2" xfId="26796"/>
    <cellStyle name="40% - Accent5 24 4 2 2" xfId="26797"/>
    <cellStyle name="40% - Accent5 24 4 3" xfId="26798"/>
    <cellStyle name="40% - Accent5 24 5" xfId="26799"/>
    <cellStyle name="40% - Accent5 24 5 2" xfId="26800"/>
    <cellStyle name="40% - Accent5 24 5 2 2" xfId="26801"/>
    <cellStyle name="40% - Accent5 24 5 3" xfId="26802"/>
    <cellStyle name="40% - Accent5 24 6" xfId="26803"/>
    <cellStyle name="40% - Accent5 24 6 2" xfId="26804"/>
    <cellStyle name="40% - Accent5 24 6 2 2" xfId="26805"/>
    <cellStyle name="40% - Accent5 24 6 3" xfId="26806"/>
    <cellStyle name="40% - Accent5 24 7" xfId="26807"/>
    <cellStyle name="40% - Accent5 25" xfId="26808"/>
    <cellStyle name="40% - Accent5 25 2" xfId="26809"/>
    <cellStyle name="40% - Accent5 25 2 2" xfId="26810"/>
    <cellStyle name="40% - Accent5 25 2 3" xfId="26811"/>
    <cellStyle name="40% - Accent5 25 2 4" xfId="26812"/>
    <cellStyle name="40% - Accent5 25 2 5" xfId="26813"/>
    <cellStyle name="40% - Accent5 25 3" xfId="26814"/>
    <cellStyle name="40% - Accent5 25 3 2" xfId="26815"/>
    <cellStyle name="40% - Accent5 25 3 2 2" xfId="26816"/>
    <cellStyle name="40% - Accent5 25 3 3" xfId="26817"/>
    <cellStyle name="40% - Accent5 25 4" xfId="26818"/>
    <cellStyle name="40% - Accent5 25 4 2" xfId="26819"/>
    <cellStyle name="40% - Accent5 25 4 2 2" xfId="26820"/>
    <cellStyle name="40% - Accent5 25 4 3" xfId="26821"/>
    <cellStyle name="40% - Accent5 25 5" xfId="26822"/>
    <cellStyle name="40% - Accent5 25 5 2" xfId="26823"/>
    <cellStyle name="40% - Accent5 25 5 2 2" xfId="26824"/>
    <cellStyle name="40% - Accent5 25 5 3" xfId="26825"/>
    <cellStyle name="40% - Accent5 25 6" xfId="26826"/>
    <cellStyle name="40% - Accent5 25 6 2" xfId="26827"/>
    <cellStyle name="40% - Accent5 25 6 2 2" xfId="26828"/>
    <cellStyle name="40% - Accent5 25 6 3" xfId="26829"/>
    <cellStyle name="40% - Accent5 25 7" xfId="26830"/>
    <cellStyle name="40% - Accent5 26" xfId="26831"/>
    <cellStyle name="40% - Accent5 26 2" xfId="26832"/>
    <cellStyle name="40% - Accent5 26 2 2" xfId="26833"/>
    <cellStyle name="40% - Accent5 26 2 3" xfId="26834"/>
    <cellStyle name="40% - Accent5 26 2 4" xfId="26835"/>
    <cellStyle name="40% - Accent5 26 2 5" xfId="26836"/>
    <cellStyle name="40% - Accent5 26 3" xfId="26837"/>
    <cellStyle name="40% - Accent5 26 3 2" xfId="26838"/>
    <cellStyle name="40% - Accent5 26 3 2 2" xfId="26839"/>
    <cellStyle name="40% - Accent5 26 3 3" xfId="26840"/>
    <cellStyle name="40% - Accent5 26 4" xfId="26841"/>
    <cellStyle name="40% - Accent5 26 4 2" xfId="26842"/>
    <cellStyle name="40% - Accent5 26 4 2 2" xfId="26843"/>
    <cellStyle name="40% - Accent5 26 4 3" xfId="26844"/>
    <cellStyle name="40% - Accent5 26 5" xfId="26845"/>
    <cellStyle name="40% - Accent5 26 5 2" xfId="26846"/>
    <cellStyle name="40% - Accent5 26 5 2 2" xfId="26847"/>
    <cellStyle name="40% - Accent5 26 5 3" xfId="26848"/>
    <cellStyle name="40% - Accent5 26 6" xfId="26849"/>
    <cellStyle name="40% - Accent5 26 6 2" xfId="26850"/>
    <cellStyle name="40% - Accent5 26 6 2 2" xfId="26851"/>
    <cellStyle name="40% - Accent5 26 6 3" xfId="26852"/>
    <cellStyle name="40% - Accent5 26 7" xfId="26853"/>
    <cellStyle name="40% - Accent5 27" xfId="26854"/>
    <cellStyle name="40% - Accent5 27 2" xfId="26855"/>
    <cellStyle name="40% - Accent5 27 2 2" xfId="26856"/>
    <cellStyle name="40% - Accent5 27 2 3" xfId="26857"/>
    <cellStyle name="40% - Accent5 27 2 4" xfId="26858"/>
    <cellStyle name="40% - Accent5 27 2 5" xfId="26859"/>
    <cellStyle name="40% - Accent5 27 3" xfId="26860"/>
    <cellStyle name="40% - Accent5 27 3 2" xfId="26861"/>
    <cellStyle name="40% - Accent5 27 3 2 2" xfId="26862"/>
    <cellStyle name="40% - Accent5 27 3 3" xfId="26863"/>
    <cellStyle name="40% - Accent5 27 4" xfId="26864"/>
    <cellStyle name="40% - Accent5 27 4 2" xfId="26865"/>
    <cellStyle name="40% - Accent5 27 4 2 2" xfId="26866"/>
    <cellStyle name="40% - Accent5 27 4 3" xfId="26867"/>
    <cellStyle name="40% - Accent5 27 5" xfId="26868"/>
    <cellStyle name="40% - Accent5 27 5 2" xfId="26869"/>
    <cellStyle name="40% - Accent5 27 5 2 2" xfId="26870"/>
    <cellStyle name="40% - Accent5 27 5 3" xfId="26871"/>
    <cellStyle name="40% - Accent5 27 6" xfId="26872"/>
    <cellStyle name="40% - Accent5 27 6 2" xfId="26873"/>
    <cellStyle name="40% - Accent5 27 6 2 2" xfId="26874"/>
    <cellStyle name="40% - Accent5 27 6 3" xfId="26875"/>
    <cellStyle name="40% - Accent5 27 7" xfId="26876"/>
    <cellStyle name="40% - Accent5 28" xfId="26877"/>
    <cellStyle name="40% - Accent5 28 2" xfId="26878"/>
    <cellStyle name="40% - Accent5 28 2 2" xfId="26879"/>
    <cellStyle name="40% - Accent5 28 2 3" xfId="26880"/>
    <cellStyle name="40% - Accent5 28 2 4" xfId="26881"/>
    <cellStyle name="40% - Accent5 28 2 5" xfId="26882"/>
    <cellStyle name="40% - Accent5 28 3" xfId="26883"/>
    <cellStyle name="40% - Accent5 28 3 2" xfId="26884"/>
    <cellStyle name="40% - Accent5 28 3 2 2" xfId="26885"/>
    <cellStyle name="40% - Accent5 28 3 3" xfId="26886"/>
    <cellStyle name="40% - Accent5 28 4" xfId="26887"/>
    <cellStyle name="40% - Accent5 28 4 2" xfId="26888"/>
    <cellStyle name="40% - Accent5 28 4 2 2" xfId="26889"/>
    <cellStyle name="40% - Accent5 28 4 3" xfId="26890"/>
    <cellStyle name="40% - Accent5 28 5" xfId="26891"/>
    <cellStyle name="40% - Accent5 28 5 2" xfId="26892"/>
    <cellStyle name="40% - Accent5 28 5 2 2" xfId="26893"/>
    <cellStyle name="40% - Accent5 28 5 3" xfId="26894"/>
    <cellStyle name="40% - Accent5 28 6" xfId="26895"/>
    <cellStyle name="40% - Accent5 28 6 2" xfId="26896"/>
    <cellStyle name="40% - Accent5 28 6 2 2" xfId="26897"/>
    <cellStyle name="40% - Accent5 28 6 3" xfId="26898"/>
    <cellStyle name="40% - Accent5 28 7" xfId="26899"/>
    <cellStyle name="40% - Accent5 29" xfId="26900"/>
    <cellStyle name="40% - Accent5 29 2" xfId="26901"/>
    <cellStyle name="40% - Accent5 29 2 2" xfId="26902"/>
    <cellStyle name="40% - Accent5 29 2 3" xfId="26903"/>
    <cellStyle name="40% - Accent5 29 2 4" xfId="26904"/>
    <cellStyle name="40% - Accent5 29 2 5" xfId="26905"/>
    <cellStyle name="40% - Accent5 29 3" xfId="26906"/>
    <cellStyle name="40% - Accent5 29 3 2" xfId="26907"/>
    <cellStyle name="40% - Accent5 29 3 2 2" xfId="26908"/>
    <cellStyle name="40% - Accent5 29 3 3" xfId="26909"/>
    <cellStyle name="40% - Accent5 29 4" xfId="26910"/>
    <cellStyle name="40% - Accent5 29 4 2" xfId="26911"/>
    <cellStyle name="40% - Accent5 29 4 2 2" xfId="26912"/>
    <cellStyle name="40% - Accent5 29 4 3" xfId="26913"/>
    <cellStyle name="40% - Accent5 29 5" xfId="26914"/>
    <cellStyle name="40% - Accent5 29 5 2" xfId="26915"/>
    <cellStyle name="40% - Accent5 29 5 2 2" xfId="26916"/>
    <cellStyle name="40% - Accent5 29 5 3" xfId="26917"/>
    <cellStyle name="40% - Accent5 29 6" xfId="26918"/>
    <cellStyle name="40% - Accent5 29 6 2" xfId="26919"/>
    <cellStyle name="40% - Accent5 29 6 2 2" xfId="26920"/>
    <cellStyle name="40% - Accent5 29 6 3" xfId="26921"/>
    <cellStyle name="40% - Accent5 29 7" xfId="26922"/>
    <cellStyle name="40% - Accent5 3" xfId="26923"/>
    <cellStyle name="40% - Accent5 3 10" xfId="26924"/>
    <cellStyle name="40% - Accent5 3 10 2" xfId="26925"/>
    <cellStyle name="40% - Accent5 3 10 2 2" xfId="26926"/>
    <cellStyle name="40% - Accent5 3 10 3" xfId="26927"/>
    <cellStyle name="40% - Accent5 3 11" xfId="26928"/>
    <cellStyle name="40% - Accent5 3 11 2" xfId="26929"/>
    <cellStyle name="40% - Accent5 3 11 2 2" xfId="26930"/>
    <cellStyle name="40% - Accent5 3 11 3" xfId="26931"/>
    <cellStyle name="40% - Accent5 3 12" xfId="26932"/>
    <cellStyle name="40% - Accent5 3 12 2" xfId="26933"/>
    <cellStyle name="40% - Accent5 3 12 2 2" xfId="26934"/>
    <cellStyle name="40% - Accent5 3 12 3" xfId="26935"/>
    <cellStyle name="40% - Accent5 3 13" xfId="26936"/>
    <cellStyle name="40% - Accent5 3 13 2" xfId="26937"/>
    <cellStyle name="40% - Accent5 3 13 2 2" xfId="26938"/>
    <cellStyle name="40% - Accent5 3 13 3" xfId="26939"/>
    <cellStyle name="40% - Accent5 3 14" xfId="26940"/>
    <cellStyle name="40% - Accent5 3 14 2" xfId="26941"/>
    <cellStyle name="40% - Accent5 3 14 2 2" xfId="26942"/>
    <cellStyle name="40% - Accent5 3 14 3" xfId="26943"/>
    <cellStyle name="40% - Accent5 3 15" xfId="26944"/>
    <cellStyle name="40% - Accent5 3 15 2" xfId="26945"/>
    <cellStyle name="40% - Accent5 3 15 2 2" xfId="26946"/>
    <cellStyle name="40% - Accent5 3 15 3" xfId="26947"/>
    <cellStyle name="40% - Accent5 3 16" xfId="26948"/>
    <cellStyle name="40% - Accent5 3 16 2" xfId="26949"/>
    <cellStyle name="40% - Accent5 3 16 2 2" xfId="26950"/>
    <cellStyle name="40% - Accent5 3 16 3" xfId="26951"/>
    <cellStyle name="40% - Accent5 3 17" xfId="26952"/>
    <cellStyle name="40% - Accent5 3 17 2" xfId="26953"/>
    <cellStyle name="40% - Accent5 3 17 2 2" xfId="26954"/>
    <cellStyle name="40% - Accent5 3 17 3" xfId="26955"/>
    <cellStyle name="40% - Accent5 3 18" xfId="26956"/>
    <cellStyle name="40% - Accent5 3 18 2" xfId="26957"/>
    <cellStyle name="40% - Accent5 3 18 2 2" xfId="26958"/>
    <cellStyle name="40% - Accent5 3 18 3" xfId="26959"/>
    <cellStyle name="40% - Accent5 3 19" xfId="26960"/>
    <cellStyle name="40% - Accent5 3 2" xfId="26961"/>
    <cellStyle name="40% - Accent5 3 2 2" xfId="26962"/>
    <cellStyle name="40% - Accent5 3 2 2 2" xfId="26963"/>
    <cellStyle name="40% - Accent5 3 2 2 3" xfId="26964"/>
    <cellStyle name="40% - Accent5 3 2 2 4" xfId="26965"/>
    <cellStyle name="40% - Accent5 3 2 3" xfId="26966"/>
    <cellStyle name="40% - Accent5 3 2 4" xfId="26967"/>
    <cellStyle name="40% - Accent5 3 2 5" xfId="26968"/>
    <cellStyle name="40% - Accent5 3 20" xfId="26969"/>
    <cellStyle name="40% - Accent5 3 21" xfId="26970"/>
    <cellStyle name="40% - Accent5 3 22" xfId="26971"/>
    <cellStyle name="40% - Accent5 3 23" xfId="26972"/>
    <cellStyle name="40% - Accent5 3 24" xfId="26973"/>
    <cellStyle name="40% - Accent5 3 25" xfId="26974"/>
    <cellStyle name="40% - Accent5 3 26" xfId="26975"/>
    <cellStyle name="40% - Accent5 3 27" xfId="26976"/>
    <cellStyle name="40% - Accent5 3 28" xfId="26977"/>
    <cellStyle name="40% - Accent5 3 29" xfId="26978"/>
    <cellStyle name="40% - Accent5 3 3" xfId="26979"/>
    <cellStyle name="40% - Accent5 3 3 2" xfId="26980"/>
    <cellStyle name="40% - Accent5 3 3 2 2" xfId="26981"/>
    <cellStyle name="40% - Accent5 3 3 2 3" xfId="26982"/>
    <cellStyle name="40% - Accent5 3 3 2 4" xfId="26983"/>
    <cellStyle name="40% - Accent5 3 3 3" xfId="26984"/>
    <cellStyle name="40% - Accent5 3 3 4" xfId="26985"/>
    <cellStyle name="40% - Accent5 3 4" xfId="26986"/>
    <cellStyle name="40% - Accent5 3 4 2" xfId="26987"/>
    <cellStyle name="40% - Accent5 3 4 2 2" xfId="26988"/>
    <cellStyle name="40% - Accent5 3 4 2 3" xfId="26989"/>
    <cellStyle name="40% - Accent5 3 4 2 4" xfId="26990"/>
    <cellStyle name="40% - Accent5 3 4 3" xfId="26991"/>
    <cellStyle name="40% - Accent5 3 5" xfId="26992"/>
    <cellStyle name="40% - Accent5 3 5 2" xfId="26993"/>
    <cellStyle name="40% - Accent5 3 5 2 2" xfId="26994"/>
    <cellStyle name="40% - Accent5 3 5 3" xfId="26995"/>
    <cellStyle name="40% - Accent5 3 6" xfId="26996"/>
    <cellStyle name="40% - Accent5 3 6 2" xfId="26997"/>
    <cellStyle name="40% - Accent5 3 6 2 2" xfId="26998"/>
    <cellStyle name="40% - Accent5 3 6 3" xfId="26999"/>
    <cellStyle name="40% - Accent5 3 7" xfId="27000"/>
    <cellStyle name="40% - Accent5 3 7 2" xfId="27001"/>
    <cellStyle name="40% - Accent5 3 7 2 2" xfId="27002"/>
    <cellStyle name="40% - Accent5 3 7 3" xfId="27003"/>
    <cellStyle name="40% - Accent5 3 8" xfId="27004"/>
    <cellStyle name="40% - Accent5 3 8 2" xfId="27005"/>
    <cellStyle name="40% - Accent5 3 8 2 2" xfId="27006"/>
    <cellStyle name="40% - Accent5 3 8 3" xfId="27007"/>
    <cellStyle name="40% - Accent5 3 9" xfId="27008"/>
    <cellStyle name="40% - Accent5 3 9 2" xfId="27009"/>
    <cellStyle name="40% - Accent5 3 9 2 2" xfId="27010"/>
    <cellStyle name="40% - Accent5 3 9 3" xfId="27011"/>
    <cellStyle name="40% - Accent5 30" xfId="27012"/>
    <cellStyle name="40% - Accent5 30 2" xfId="27013"/>
    <cellStyle name="40% - Accent5 30 2 2" xfId="27014"/>
    <cellStyle name="40% - Accent5 30 2 2 2" xfId="27015"/>
    <cellStyle name="40% - Accent5 30 2 3" xfId="27016"/>
    <cellStyle name="40% - Accent5 30 2 4" xfId="27017"/>
    <cellStyle name="40% - Accent5 30 2 5" xfId="27018"/>
    <cellStyle name="40% - Accent5 30 3" xfId="27019"/>
    <cellStyle name="40% - Accent5 30 3 2" xfId="27020"/>
    <cellStyle name="40% - Accent5 30 3 2 2" xfId="27021"/>
    <cellStyle name="40% - Accent5 30 3 3" xfId="27022"/>
    <cellStyle name="40% - Accent5 30 4" xfId="27023"/>
    <cellStyle name="40% - Accent5 30 4 2" xfId="27024"/>
    <cellStyle name="40% - Accent5 30 4 2 2" xfId="27025"/>
    <cellStyle name="40% - Accent5 30 4 3" xfId="27026"/>
    <cellStyle name="40% - Accent5 30 5" xfId="27027"/>
    <cellStyle name="40% - Accent5 30 5 2" xfId="27028"/>
    <cellStyle name="40% - Accent5 30 5 2 2" xfId="27029"/>
    <cellStyle name="40% - Accent5 30 5 3" xfId="27030"/>
    <cellStyle name="40% - Accent5 30 6" xfId="27031"/>
    <cellStyle name="40% - Accent5 30 7" xfId="27032"/>
    <cellStyle name="40% - Accent5 31" xfId="27033"/>
    <cellStyle name="40% - Accent5 31 2" xfId="27034"/>
    <cellStyle name="40% - Accent5 31 2 2" xfId="27035"/>
    <cellStyle name="40% - Accent5 31 2 3" xfId="27036"/>
    <cellStyle name="40% - Accent5 31 2 4" xfId="27037"/>
    <cellStyle name="40% - Accent5 31 2 5" xfId="27038"/>
    <cellStyle name="40% - Accent5 31 3" xfId="27039"/>
    <cellStyle name="40% - Accent5 31 4" xfId="27040"/>
    <cellStyle name="40% - Accent5 31 5" xfId="27041"/>
    <cellStyle name="40% - Accent5 31 6" xfId="27042"/>
    <cellStyle name="40% - Accent5 31 7" xfId="27043"/>
    <cellStyle name="40% - Accent5 32" xfId="27044"/>
    <cellStyle name="40% - Accent5 32 2" xfId="27045"/>
    <cellStyle name="40% - Accent5 32 2 2" xfId="27046"/>
    <cellStyle name="40% - Accent5 32 2 3" xfId="27047"/>
    <cellStyle name="40% - Accent5 32 2 4" xfId="27048"/>
    <cellStyle name="40% - Accent5 32 2 5" xfId="27049"/>
    <cellStyle name="40% - Accent5 32 3" xfId="27050"/>
    <cellStyle name="40% - Accent5 32 4" xfId="27051"/>
    <cellStyle name="40% - Accent5 32 5" xfId="27052"/>
    <cellStyle name="40% - Accent5 32 6" xfId="27053"/>
    <cellStyle name="40% - Accent5 32 7" xfId="27054"/>
    <cellStyle name="40% - Accent5 33" xfId="27055"/>
    <cellStyle name="40% - Accent5 33 2" xfId="27056"/>
    <cellStyle name="40% - Accent5 33 2 2" xfId="27057"/>
    <cellStyle name="40% - Accent5 33 2 3" xfId="27058"/>
    <cellStyle name="40% - Accent5 33 2 4" xfId="27059"/>
    <cellStyle name="40% - Accent5 33 2 5" xfId="27060"/>
    <cellStyle name="40% - Accent5 33 3" xfId="27061"/>
    <cellStyle name="40% - Accent5 33 4" xfId="27062"/>
    <cellStyle name="40% - Accent5 33 5" xfId="27063"/>
    <cellStyle name="40% - Accent5 33 6" xfId="27064"/>
    <cellStyle name="40% - Accent5 33 7" xfId="27065"/>
    <cellStyle name="40% - Accent5 34" xfId="27066"/>
    <cellStyle name="40% - Accent5 34 2" xfId="27067"/>
    <cellStyle name="40% - Accent5 34 2 2" xfId="27068"/>
    <cellStyle name="40% - Accent5 34 2 3" xfId="27069"/>
    <cellStyle name="40% - Accent5 34 2 4" xfId="27070"/>
    <cellStyle name="40% - Accent5 34 2 5" xfId="27071"/>
    <cellStyle name="40% - Accent5 34 3" xfId="27072"/>
    <cellStyle name="40% - Accent5 34 4" xfId="27073"/>
    <cellStyle name="40% - Accent5 34 5" xfId="27074"/>
    <cellStyle name="40% - Accent5 34 6" xfId="27075"/>
    <cellStyle name="40% - Accent5 34 7" xfId="27076"/>
    <cellStyle name="40% - Accent5 35" xfId="27077"/>
    <cellStyle name="40% - Accent5 35 2" xfId="27078"/>
    <cellStyle name="40% - Accent5 35 2 2" xfId="27079"/>
    <cellStyle name="40% - Accent5 35 2 3" xfId="27080"/>
    <cellStyle name="40% - Accent5 35 2 4" xfId="27081"/>
    <cellStyle name="40% - Accent5 35 2 5" xfId="27082"/>
    <cellStyle name="40% - Accent5 35 3" xfId="27083"/>
    <cellStyle name="40% - Accent5 35 4" xfId="27084"/>
    <cellStyle name="40% - Accent5 35 5" xfId="27085"/>
    <cellStyle name="40% - Accent5 35 6" xfId="27086"/>
    <cellStyle name="40% - Accent5 35 7" xfId="27087"/>
    <cellStyle name="40% - Accent5 35 8" xfId="27088"/>
    <cellStyle name="40% - Accent5 35 9" xfId="27089"/>
    <cellStyle name="40% - Accent5 36" xfId="27090"/>
    <cellStyle name="40% - Accent5 36 2" xfId="27091"/>
    <cellStyle name="40% - Accent5 36 2 2" xfId="27092"/>
    <cellStyle name="40% - Accent5 36 2 3" xfId="27093"/>
    <cellStyle name="40% - Accent5 36 2 4" xfId="27094"/>
    <cellStyle name="40% - Accent5 36 2 5" xfId="27095"/>
    <cellStyle name="40% - Accent5 36 3" xfId="27096"/>
    <cellStyle name="40% - Accent5 36 4" xfId="27097"/>
    <cellStyle name="40% - Accent5 36 5" xfId="27098"/>
    <cellStyle name="40% - Accent5 36 6" xfId="27099"/>
    <cellStyle name="40% - Accent5 36 7" xfId="27100"/>
    <cellStyle name="40% - Accent5 37" xfId="27101"/>
    <cellStyle name="40% - Accent5 37 2" xfId="27102"/>
    <cellStyle name="40% - Accent5 37 2 2" xfId="27103"/>
    <cellStyle name="40% - Accent5 37 2 3" xfId="27104"/>
    <cellStyle name="40% - Accent5 37 2 4" xfId="27105"/>
    <cellStyle name="40% - Accent5 37 2 5" xfId="27106"/>
    <cellStyle name="40% - Accent5 37 3" xfId="27107"/>
    <cellStyle name="40% - Accent5 37 4" xfId="27108"/>
    <cellStyle name="40% - Accent5 37 5" xfId="27109"/>
    <cellStyle name="40% - Accent5 37 6" xfId="27110"/>
    <cellStyle name="40% - Accent5 37 7" xfId="27111"/>
    <cellStyle name="40% - Accent5 38" xfId="27112"/>
    <cellStyle name="40% - Accent5 38 2" xfId="27113"/>
    <cellStyle name="40% - Accent5 38 2 2" xfId="27114"/>
    <cellStyle name="40% - Accent5 38 3" xfId="27115"/>
    <cellStyle name="40% - Accent5 38 4" xfId="27116"/>
    <cellStyle name="40% - Accent5 38 5" xfId="27117"/>
    <cellStyle name="40% - Accent5 38 6" xfId="27118"/>
    <cellStyle name="40% - Accent5 38 7" xfId="27119"/>
    <cellStyle name="40% - Accent5 39" xfId="27120"/>
    <cellStyle name="40% - Accent5 39 2" xfId="27121"/>
    <cellStyle name="40% - Accent5 39 2 2" xfId="27122"/>
    <cellStyle name="40% - Accent5 39 3" xfId="27123"/>
    <cellStyle name="40% - Accent5 39 4" xfId="27124"/>
    <cellStyle name="40% - Accent5 39 5" xfId="27125"/>
    <cellStyle name="40% - Accent5 39 6" xfId="27126"/>
    <cellStyle name="40% - Accent5 39 7" xfId="27127"/>
    <cellStyle name="40% - Accent5 4" xfId="27128"/>
    <cellStyle name="40% - Accent5 4 10" xfId="27129"/>
    <cellStyle name="40% - Accent5 4 10 2" xfId="27130"/>
    <cellStyle name="40% - Accent5 4 10 2 2" xfId="27131"/>
    <cellStyle name="40% - Accent5 4 10 3" xfId="27132"/>
    <cellStyle name="40% - Accent5 4 11" xfId="27133"/>
    <cellStyle name="40% - Accent5 4 11 2" xfId="27134"/>
    <cellStyle name="40% - Accent5 4 11 2 2" xfId="27135"/>
    <cellStyle name="40% - Accent5 4 11 3" xfId="27136"/>
    <cellStyle name="40% - Accent5 4 12" xfId="27137"/>
    <cellStyle name="40% - Accent5 4 12 2" xfId="27138"/>
    <cellStyle name="40% - Accent5 4 12 2 2" xfId="27139"/>
    <cellStyle name="40% - Accent5 4 12 3" xfId="27140"/>
    <cellStyle name="40% - Accent5 4 13" xfId="27141"/>
    <cellStyle name="40% - Accent5 4 13 2" xfId="27142"/>
    <cellStyle name="40% - Accent5 4 13 2 2" xfId="27143"/>
    <cellStyle name="40% - Accent5 4 13 3" xfId="27144"/>
    <cellStyle name="40% - Accent5 4 14" xfId="27145"/>
    <cellStyle name="40% - Accent5 4 14 2" xfId="27146"/>
    <cellStyle name="40% - Accent5 4 14 2 2" xfId="27147"/>
    <cellStyle name="40% - Accent5 4 14 3" xfId="27148"/>
    <cellStyle name="40% - Accent5 4 15" xfId="27149"/>
    <cellStyle name="40% - Accent5 4 15 2" xfId="27150"/>
    <cellStyle name="40% - Accent5 4 15 2 2" xfId="27151"/>
    <cellStyle name="40% - Accent5 4 15 3" xfId="27152"/>
    <cellStyle name="40% - Accent5 4 16" xfId="27153"/>
    <cellStyle name="40% - Accent5 4 16 2" xfId="27154"/>
    <cellStyle name="40% - Accent5 4 16 2 2" xfId="27155"/>
    <cellStyle name="40% - Accent5 4 16 3" xfId="27156"/>
    <cellStyle name="40% - Accent5 4 17" xfId="27157"/>
    <cellStyle name="40% - Accent5 4 17 2" xfId="27158"/>
    <cellStyle name="40% - Accent5 4 17 2 2" xfId="27159"/>
    <cellStyle name="40% - Accent5 4 17 3" xfId="27160"/>
    <cellStyle name="40% - Accent5 4 18" xfId="27161"/>
    <cellStyle name="40% - Accent5 4 18 2" xfId="27162"/>
    <cellStyle name="40% - Accent5 4 18 2 2" xfId="27163"/>
    <cellStyle name="40% - Accent5 4 18 3" xfId="27164"/>
    <cellStyle name="40% - Accent5 4 19" xfId="27165"/>
    <cellStyle name="40% - Accent5 4 19 2" xfId="27166"/>
    <cellStyle name="40% - Accent5 4 19 2 2" xfId="27167"/>
    <cellStyle name="40% - Accent5 4 19 3" xfId="27168"/>
    <cellStyle name="40% - Accent5 4 2" xfId="27169"/>
    <cellStyle name="40% - Accent5 4 2 2" xfId="27170"/>
    <cellStyle name="40% - Accent5 4 2 2 2" xfId="27171"/>
    <cellStyle name="40% - Accent5 4 2 2 2 2" xfId="27172"/>
    <cellStyle name="40% - Accent5 4 2 2 3" xfId="27173"/>
    <cellStyle name="40% - Accent5 4 2 3" xfId="27174"/>
    <cellStyle name="40% - Accent5 4 2 4" xfId="27175"/>
    <cellStyle name="40% - Accent5 4 2 5" xfId="27176"/>
    <cellStyle name="40% - Accent5 4 20" xfId="27177"/>
    <cellStyle name="40% - Accent5 4 21" xfId="27178"/>
    <cellStyle name="40% - Accent5 4 22" xfId="27179"/>
    <cellStyle name="40% - Accent5 4 23" xfId="27180"/>
    <cellStyle name="40% - Accent5 4 24" xfId="27181"/>
    <cellStyle name="40% - Accent5 4 25" xfId="27182"/>
    <cellStyle name="40% - Accent5 4 26" xfId="27183"/>
    <cellStyle name="40% - Accent5 4 27" xfId="27184"/>
    <cellStyle name="40% - Accent5 4 28" xfId="27185"/>
    <cellStyle name="40% - Accent5 4 29" xfId="27186"/>
    <cellStyle name="40% - Accent5 4 3" xfId="27187"/>
    <cellStyle name="40% - Accent5 4 3 2" xfId="27188"/>
    <cellStyle name="40% - Accent5 4 3 2 2" xfId="27189"/>
    <cellStyle name="40% - Accent5 4 3 3" xfId="27190"/>
    <cellStyle name="40% - Accent5 4 3 4" xfId="27191"/>
    <cellStyle name="40% - Accent5 4 30" xfId="27192"/>
    <cellStyle name="40% - Accent5 4 4" xfId="27193"/>
    <cellStyle name="40% - Accent5 4 4 2" xfId="27194"/>
    <cellStyle name="40% - Accent5 4 4 2 2" xfId="27195"/>
    <cellStyle name="40% - Accent5 4 4 3" xfId="27196"/>
    <cellStyle name="40% - Accent5 4 5" xfId="27197"/>
    <cellStyle name="40% - Accent5 4 5 2" xfId="27198"/>
    <cellStyle name="40% - Accent5 4 5 2 2" xfId="27199"/>
    <cellStyle name="40% - Accent5 4 5 3" xfId="27200"/>
    <cellStyle name="40% - Accent5 4 6" xfId="27201"/>
    <cellStyle name="40% - Accent5 4 6 2" xfId="27202"/>
    <cellStyle name="40% - Accent5 4 6 2 2" xfId="27203"/>
    <cellStyle name="40% - Accent5 4 6 3" xfId="27204"/>
    <cellStyle name="40% - Accent5 4 7" xfId="27205"/>
    <cellStyle name="40% - Accent5 4 7 2" xfId="27206"/>
    <cellStyle name="40% - Accent5 4 7 2 2" xfId="27207"/>
    <cellStyle name="40% - Accent5 4 7 3" xfId="27208"/>
    <cellStyle name="40% - Accent5 4 8" xfId="27209"/>
    <cellStyle name="40% - Accent5 4 8 2" xfId="27210"/>
    <cellStyle name="40% - Accent5 4 8 2 2" xfId="27211"/>
    <cellStyle name="40% - Accent5 4 8 3" xfId="27212"/>
    <cellStyle name="40% - Accent5 4 9" xfId="27213"/>
    <cellStyle name="40% - Accent5 4 9 2" xfId="27214"/>
    <cellStyle name="40% - Accent5 4 9 2 2" xfId="27215"/>
    <cellStyle name="40% - Accent5 4 9 3" xfId="27216"/>
    <cellStyle name="40% - Accent5 40" xfId="27217"/>
    <cellStyle name="40% - Accent5 40 2" xfId="27218"/>
    <cellStyle name="40% - Accent5 40 2 2" xfId="27219"/>
    <cellStyle name="40% - Accent5 40 3" xfId="27220"/>
    <cellStyle name="40% - Accent5 40 4" xfId="27221"/>
    <cellStyle name="40% - Accent5 40 5" xfId="27222"/>
    <cellStyle name="40% - Accent5 40 6" xfId="27223"/>
    <cellStyle name="40% - Accent5 40 7" xfId="27224"/>
    <cellStyle name="40% - Accent5 41" xfId="27225"/>
    <cellStyle name="40% - Accent5 41 2" xfId="27226"/>
    <cellStyle name="40% - Accent5 41 2 2" xfId="27227"/>
    <cellStyle name="40% - Accent5 41 3" xfId="27228"/>
    <cellStyle name="40% - Accent5 41 4" xfId="27229"/>
    <cellStyle name="40% - Accent5 41 5" xfId="27230"/>
    <cellStyle name="40% - Accent5 41 6" xfId="27231"/>
    <cellStyle name="40% - Accent5 41 7" xfId="27232"/>
    <cellStyle name="40% - Accent5 42" xfId="27233"/>
    <cellStyle name="40% - Accent5 42 2" xfId="27234"/>
    <cellStyle name="40% - Accent5 42 2 2" xfId="27235"/>
    <cellStyle name="40% - Accent5 42 3" xfId="27236"/>
    <cellStyle name="40% - Accent5 42 4" xfId="27237"/>
    <cellStyle name="40% - Accent5 42 5" xfId="27238"/>
    <cellStyle name="40% - Accent5 42 6" xfId="27239"/>
    <cellStyle name="40% - Accent5 42 7" xfId="27240"/>
    <cellStyle name="40% - Accent5 43" xfId="27241"/>
    <cellStyle name="40% - Accent5 43 2" xfId="27242"/>
    <cellStyle name="40% - Accent5 43 2 2" xfId="27243"/>
    <cellStyle name="40% - Accent5 43 3" xfId="27244"/>
    <cellStyle name="40% - Accent5 43 4" xfId="27245"/>
    <cellStyle name="40% - Accent5 43 5" xfId="27246"/>
    <cellStyle name="40% - Accent5 43 6" xfId="27247"/>
    <cellStyle name="40% - Accent5 43 7" xfId="27248"/>
    <cellStyle name="40% - Accent5 44" xfId="27249"/>
    <cellStyle name="40% - Accent5 44 2" xfId="27250"/>
    <cellStyle name="40% - Accent5 44 2 2" xfId="27251"/>
    <cellStyle name="40% - Accent5 44 3" xfId="27252"/>
    <cellStyle name="40% - Accent5 44 4" xfId="27253"/>
    <cellStyle name="40% - Accent5 44 5" xfId="27254"/>
    <cellStyle name="40% - Accent5 44 6" xfId="27255"/>
    <cellStyle name="40% - Accent5 44 7" xfId="27256"/>
    <cellStyle name="40% - Accent5 45" xfId="27257"/>
    <cellStyle name="40% - Accent5 45 2" xfId="27258"/>
    <cellStyle name="40% - Accent5 45 2 2" xfId="27259"/>
    <cellStyle name="40% - Accent5 45 3" xfId="27260"/>
    <cellStyle name="40% - Accent5 45 4" xfId="27261"/>
    <cellStyle name="40% - Accent5 45 5" xfId="27262"/>
    <cellStyle name="40% - Accent5 45 6" xfId="27263"/>
    <cellStyle name="40% - Accent5 46" xfId="27264"/>
    <cellStyle name="40% - Accent5 46 2" xfId="27265"/>
    <cellStyle name="40% - Accent5 46 2 2" xfId="27266"/>
    <cellStyle name="40% - Accent5 46 3" xfId="27267"/>
    <cellStyle name="40% - Accent5 46 4" xfId="27268"/>
    <cellStyle name="40% - Accent5 46 5" xfId="27269"/>
    <cellStyle name="40% - Accent5 46 6" xfId="27270"/>
    <cellStyle name="40% - Accent5 47" xfId="27271"/>
    <cellStyle name="40% - Accent5 47 2" xfId="27272"/>
    <cellStyle name="40% - Accent5 47 2 2" xfId="27273"/>
    <cellStyle name="40% - Accent5 47 3" xfId="27274"/>
    <cellStyle name="40% - Accent5 47 4" xfId="27275"/>
    <cellStyle name="40% - Accent5 47 5" xfId="27276"/>
    <cellStyle name="40% - Accent5 47 6" xfId="27277"/>
    <cellStyle name="40% - Accent5 48" xfId="27278"/>
    <cellStyle name="40% - Accent5 48 2" xfId="27279"/>
    <cellStyle name="40% - Accent5 48 2 2" xfId="27280"/>
    <cellStyle name="40% - Accent5 48 3" xfId="27281"/>
    <cellStyle name="40% - Accent5 48 4" xfId="27282"/>
    <cellStyle name="40% - Accent5 48 5" xfId="27283"/>
    <cellStyle name="40% - Accent5 48 6" xfId="27284"/>
    <cellStyle name="40% - Accent5 49" xfId="27285"/>
    <cellStyle name="40% - Accent5 49 2" xfId="27286"/>
    <cellStyle name="40% - Accent5 49 2 2" xfId="27287"/>
    <cellStyle name="40% - Accent5 49 3" xfId="27288"/>
    <cellStyle name="40% - Accent5 49 4" xfId="27289"/>
    <cellStyle name="40% - Accent5 49 5" xfId="27290"/>
    <cellStyle name="40% - Accent5 49 6" xfId="27291"/>
    <cellStyle name="40% - Accent5 5" xfId="27292"/>
    <cellStyle name="40% - Accent5 5 10" xfId="27293"/>
    <cellStyle name="40% - Accent5 5 11" xfId="27294"/>
    <cellStyle name="40% - Accent5 5 2" xfId="27295"/>
    <cellStyle name="40% - Accent5 5 2 2" xfId="27296"/>
    <cellStyle name="40% - Accent5 5 2 2 2" xfId="27297"/>
    <cellStyle name="40% - Accent5 5 2 2 2 2" xfId="27298"/>
    <cellStyle name="40% - Accent5 5 2 2 3" xfId="27299"/>
    <cellStyle name="40% - Accent5 5 2 3" xfId="27300"/>
    <cellStyle name="40% - Accent5 5 2 4" xfId="27301"/>
    <cellStyle name="40% - Accent5 5 2 5" xfId="27302"/>
    <cellStyle name="40% - Accent5 5 3" xfId="27303"/>
    <cellStyle name="40% - Accent5 5 3 2" xfId="27304"/>
    <cellStyle name="40% - Accent5 5 3 2 2" xfId="27305"/>
    <cellStyle name="40% - Accent5 5 3 3" xfId="27306"/>
    <cellStyle name="40% - Accent5 5 3 4" xfId="27307"/>
    <cellStyle name="40% - Accent5 5 4" xfId="27308"/>
    <cellStyle name="40% - Accent5 5 4 2" xfId="27309"/>
    <cellStyle name="40% - Accent5 5 4 2 2" xfId="27310"/>
    <cellStyle name="40% - Accent5 5 4 3" xfId="27311"/>
    <cellStyle name="40% - Accent5 5 5" xfId="27312"/>
    <cellStyle name="40% - Accent5 5 5 2" xfId="27313"/>
    <cellStyle name="40% - Accent5 5 5 2 2" xfId="27314"/>
    <cellStyle name="40% - Accent5 5 5 3" xfId="27315"/>
    <cellStyle name="40% - Accent5 5 6" xfId="27316"/>
    <cellStyle name="40% - Accent5 5 6 2" xfId="27317"/>
    <cellStyle name="40% - Accent5 5 6 2 2" xfId="27318"/>
    <cellStyle name="40% - Accent5 5 6 3" xfId="27319"/>
    <cellStyle name="40% - Accent5 5 7" xfId="27320"/>
    <cellStyle name="40% - Accent5 5 7 2" xfId="27321"/>
    <cellStyle name="40% - Accent5 5 7 2 2" xfId="27322"/>
    <cellStyle name="40% - Accent5 5 7 3" xfId="27323"/>
    <cellStyle name="40% - Accent5 5 8" xfId="27324"/>
    <cellStyle name="40% - Accent5 5 8 2" xfId="27325"/>
    <cellStyle name="40% - Accent5 5 8 2 2" xfId="27326"/>
    <cellStyle name="40% - Accent5 5 8 3" xfId="27327"/>
    <cellStyle name="40% - Accent5 5 9" xfId="27328"/>
    <cellStyle name="40% - Accent5 50" xfId="27329"/>
    <cellStyle name="40% - Accent5 50 2" xfId="27330"/>
    <cellStyle name="40% - Accent5 50 2 2" xfId="27331"/>
    <cellStyle name="40% - Accent5 50 3" xfId="27332"/>
    <cellStyle name="40% - Accent5 50 4" xfId="27333"/>
    <cellStyle name="40% - Accent5 50 5" xfId="27334"/>
    <cellStyle name="40% - Accent5 50 6" xfId="27335"/>
    <cellStyle name="40% - Accent5 51" xfId="27336"/>
    <cellStyle name="40% - Accent5 51 2" xfId="27337"/>
    <cellStyle name="40% - Accent5 51 2 2" xfId="27338"/>
    <cellStyle name="40% - Accent5 51 3" xfId="27339"/>
    <cellStyle name="40% - Accent5 51 4" xfId="27340"/>
    <cellStyle name="40% - Accent5 51 5" xfId="27341"/>
    <cellStyle name="40% - Accent5 51 6" xfId="27342"/>
    <cellStyle name="40% - Accent5 52" xfId="27343"/>
    <cellStyle name="40% - Accent5 52 2" xfId="27344"/>
    <cellStyle name="40% - Accent5 52 2 2" xfId="27345"/>
    <cellStyle name="40% - Accent5 52 3" xfId="27346"/>
    <cellStyle name="40% - Accent5 52 4" xfId="27347"/>
    <cellStyle name="40% - Accent5 52 5" xfId="27348"/>
    <cellStyle name="40% - Accent5 52 6" xfId="27349"/>
    <cellStyle name="40% - Accent5 53" xfId="27350"/>
    <cellStyle name="40% - Accent5 53 2" xfId="27351"/>
    <cellStyle name="40% - Accent5 53 2 2" xfId="27352"/>
    <cellStyle name="40% - Accent5 53 3" xfId="27353"/>
    <cellStyle name="40% - Accent5 53 4" xfId="27354"/>
    <cellStyle name="40% - Accent5 53 5" xfId="27355"/>
    <cellStyle name="40% - Accent5 53 6" xfId="27356"/>
    <cellStyle name="40% - Accent5 54" xfId="27357"/>
    <cellStyle name="40% - Accent5 54 2" xfId="27358"/>
    <cellStyle name="40% - Accent5 54 2 2" xfId="27359"/>
    <cellStyle name="40% - Accent5 54 3" xfId="27360"/>
    <cellStyle name="40% - Accent5 54 4" xfId="27361"/>
    <cellStyle name="40% - Accent5 54 5" xfId="27362"/>
    <cellStyle name="40% - Accent5 54 6" xfId="27363"/>
    <cellStyle name="40% - Accent5 55" xfId="27364"/>
    <cellStyle name="40% - Accent5 55 2" xfId="27365"/>
    <cellStyle name="40% - Accent5 55 2 2" xfId="27366"/>
    <cellStyle name="40% - Accent5 55 3" xfId="27367"/>
    <cellStyle name="40% - Accent5 55 4" xfId="27368"/>
    <cellStyle name="40% - Accent5 55 5" xfId="27369"/>
    <cellStyle name="40% - Accent5 55 6" xfId="27370"/>
    <cellStyle name="40% - Accent5 56" xfId="27371"/>
    <cellStyle name="40% - Accent5 56 2" xfId="27372"/>
    <cellStyle name="40% - Accent5 56 2 2" xfId="27373"/>
    <cellStyle name="40% - Accent5 56 3" xfId="27374"/>
    <cellStyle name="40% - Accent5 56 4" xfId="27375"/>
    <cellStyle name="40% - Accent5 56 5" xfId="27376"/>
    <cellStyle name="40% - Accent5 56 6" xfId="27377"/>
    <cellStyle name="40% - Accent5 57" xfId="27378"/>
    <cellStyle name="40% - Accent5 57 2" xfId="27379"/>
    <cellStyle name="40% - Accent5 57 2 2" xfId="27380"/>
    <cellStyle name="40% - Accent5 57 3" xfId="27381"/>
    <cellStyle name="40% - Accent5 57 4" xfId="27382"/>
    <cellStyle name="40% - Accent5 57 5" xfId="27383"/>
    <cellStyle name="40% - Accent5 57 6" xfId="27384"/>
    <cellStyle name="40% - Accent5 58" xfId="27385"/>
    <cellStyle name="40% - Accent5 58 2" xfId="27386"/>
    <cellStyle name="40% - Accent5 58 2 2" xfId="27387"/>
    <cellStyle name="40% - Accent5 58 3" xfId="27388"/>
    <cellStyle name="40% - Accent5 58 4" xfId="27389"/>
    <cellStyle name="40% - Accent5 58 5" xfId="27390"/>
    <cellStyle name="40% - Accent5 58 6" xfId="27391"/>
    <cellStyle name="40% - Accent5 59" xfId="27392"/>
    <cellStyle name="40% - Accent5 59 2" xfId="27393"/>
    <cellStyle name="40% - Accent5 59 2 2" xfId="27394"/>
    <cellStyle name="40% - Accent5 59 3" xfId="27395"/>
    <cellStyle name="40% - Accent5 59 4" xfId="27396"/>
    <cellStyle name="40% - Accent5 59 5" xfId="27397"/>
    <cellStyle name="40% - Accent5 59 6" xfId="27398"/>
    <cellStyle name="40% - Accent5 6" xfId="27399"/>
    <cellStyle name="40% - Accent5 6 10" xfId="27400"/>
    <cellStyle name="40% - Accent5 6 11" xfId="27401"/>
    <cellStyle name="40% - Accent5 6 2" xfId="27402"/>
    <cellStyle name="40% - Accent5 6 2 2" xfId="27403"/>
    <cellStyle name="40% - Accent5 6 2 2 2" xfId="27404"/>
    <cellStyle name="40% - Accent5 6 2 2 2 2" xfId="27405"/>
    <cellStyle name="40% - Accent5 6 2 2 3" xfId="27406"/>
    <cellStyle name="40% - Accent5 6 2 3" xfId="27407"/>
    <cellStyle name="40% - Accent5 6 2 4" xfId="27408"/>
    <cellStyle name="40% - Accent5 6 2 5" xfId="27409"/>
    <cellStyle name="40% - Accent5 6 3" xfId="27410"/>
    <cellStyle name="40% - Accent5 6 3 2" xfId="27411"/>
    <cellStyle name="40% - Accent5 6 3 2 2" xfId="27412"/>
    <cellStyle name="40% - Accent5 6 3 3" xfId="27413"/>
    <cellStyle name="40% - Accent5 6 3 4" xfId="27414"/>
    <cellStyle name="40% - Accent5 6 4" xfId="27415"/>
    <cellStyle name="40% - Accent5 6 4 2" xfId="27416"/>
    <cellStyle name="40% - Accent5 6 4 2 2" xfId="27417"/>
    <cellStyle name="40% - Accent5 6 4 3" xfId="27418"/>
    <cellStyle name="40% - Accent5 6 5" xfId="27419"/>
    <cellStyle name="40% - Accent5 6 5 2" xfId="27420"/>
    <cellStyle name="40% - Accent5 6 5 2 2" xfId="27421"/>
    <cellStyle name="40% - Accent5 6 5 3" xfId="27422"/>
    <cellStyle name="40% - Accent5 6 6" xfId="27423"/>
    <cellStyle name="40% - Accent5 6 6 2" xfId="27424"/>
    <cellStyle name="40% - Accent5 6 6 2 2" xfId="27425"/>
    <cellStyle name="40% - Accent5 6 6 3" xfId="27426"/>
    <cellStyle name="40% - Accent5 6 7" xfId="27427"/>
    <cellStyle name="40% - Accent5 6 7 2" xfId="27428"/>
    <cellStyle name="40% - Accent5 6 7 2 2" xfId="27429"/>
    <cellStyle name="40% - Accent5 6 7 3" xfId="27430"/>
    <cellStyle name="40% - Accent5 6 8" xfId="27431"/>
    <cellStyle name="40% - Accent5 6 8 2" xfId="27432"/>
    <cellStyle name="40% - Accent5 6 8 2 2" xfId="27433"/>
    <cellStyle name="40% - Accent5 6 8 3" xfId="27434"/>
    <cellStyle name="40% - Accent5 6 9" xfId="27435"/>
    <cellStyle name="40% - Accent5 60" xfId="27436"/>
    <cellStyle name="40% - Accent5 60 2" xfId="27437"/>
    <cellStyle name="40% - Accent5 60 2 2" xfId="27438"/>
    <cellStyle name="40% - Accent5 60 3" xfId="27439"/>
    <cellStyle name="40% - Accent5 60 4" xfId="27440"/>
    <cellStyle name="40% - Accent5 60 5" xfId="27441"/>
    <cellStyle name="40% - Accent5 60 6" xfId="27442"/>
    <cellStyle name="40% - Accent5 61" xfId="27443"/>
    <cellStyle name="40% - Accent5 61 2" xfId="27444"/>
    <cellStyle name="40% - Accent5 61 2 2" xfId="27445"/>
    <cellStyle name="40% - Accent5 61 3" xfId="27446"/>
    <cellStyle name="40% - Accent5 61 4" xfId="27447"/>
    <cellStyle name="40% - Accent5 61 5" xfId="27448"/>
    <cellStyle name="40% - Accent5 61 6" xfId="27449"/>
    <cellStyle name="40% - Accent5 62" xfId="27450"/>
    <cellStyle name="40% - Accent5 62 2" xfId="27451"/>
    <cellStyle name="40% - Accent5 62 3" xfId="27452"/>
    <cellStyle name="40% - Accent5 62 4" xfId="27453"/>
    <cellStyle name="40% - Accent5 62 5" xfId="27454"/>
    <cellStyle name="40% - Accent5 62 6" xfId="27455"/>
    <cellStyle name="40% - Accent5 63" xfId="27456"/>
    <cellStyle name="40% - Accent5 63 2" xfId="27457"/>
    <cellStyle name="40% - Accent5 63 3" xfId="27458"/>
    <cellStyle name="40% - Accent5 63 4" xfId="27459"/>
    <cellStyle name="40% - Accent5 63 5" xfId="27460"/>
    <cellStyle name="40% - Accent5 63 6" xfId="27461"/>
    <cellStyle name="40% - Accent5 64" xfId="27462"/>
    <cellStyle name="40% - Accent5 64 2" xfId="27463"/>
    <cellStyle name="40% - Accent5 64 3" xfId="27464"/>
    <cellStyle name="40% - Accent5 64 4" xfId="27465"/>
    <cellStyle name="40% - Accent5 64 5" xfId="27466"/>
    <cellStyle name="40% - Accent5 64 6" xfId="27467"/>
    <cellStyle name="40% - Accent5 65" xfId="27468"/>
    <cellStyle name="40% - Accent5 65 2" xfId="27469"/>
    <cellStyle name="40% - Accent5 65 3" xfId="27470"/>
    <cellStyle name="40% - Accent5 65 4" xfId="27471"/>
    <cellStyle name="40% - Accent5 65 5" xfId="27472"/>
    <cellStyle name="40% - Accent5 65 6" xfId="27473"/>
    <cellStyle name="40% - Accent5 66" xfId="27474"/>
    <cellStyle name="40% - Accent5 66 2" xfId="27475"/>
    <cellStyle name="40% - Accent5 66 3" xfId="27476"/>
    <cellStyle name="40% - Accent5 66 4" xfId="27477"/>
    <cellStyle name="40% - Accent5 66 5" xfId="27478"/>
    <cellStyle name="40% - Accent5 66 6" xfId="27479"/>
    <cellStyle name="40% - Accent5 67" xfId="27480"/>
    <cellStyle name="40% - Accent5 67 2" xfId="27481"/>
    <cellStyle name="40% - Accent5 67 3" xfId="27482"/>
    <cellStyle name="40% - Accent5 67 4" xfId="27483"/>
    <cellStyle name="40% - Accent5 67 5" xfId="27484"/>
    <cellStyle name="40% - Accent5 67 6" xfId="27485"/>
    <cellStyle name="40% - Accent5 68" xfId="27486"/>
    <cellStyle name="40% - Accent5 68 2" xfId="27487"/>
    <cellStyle name="40% - Accent5 68 3" xfId="27488"/>
    <cellStyle name="40% - Accent5 68 4" xfId="27489"/>
    <cellStyle name="40% - Accent5 68 5" xfId="27490"/>
    <cellStyle name="40% - Accent5 68 6" xfId="27491"/>
    <cellStyle name="40% - Accent5 69" xfId="27492"/>
    <cellStyle name="40% - Accent5 69 2" xfId="27493"/>
    <cellStyle name="40% - Accent5 69 3" xfId="27494"/>
    <cellStyle name="40% - Accent5 69 4" xfId="27495"/>
    <cellStyle name="40% - Accent5 69 5" xfId="27496"/>
    <cellStyle name="40% - Accent5 69 6" xfId="27497"/>
    <cellStyle name="40% - Accent5 7" xfId="27498"/>
    <cellStyle name="40% - Accent5 7 10" xfId="27499"/>
    <cellStyle name="40% - Accent5 7 11" xfId="27500"/>
    <cellStyle name="40% - Accent5 7 2" xfId="27501"/>
    <cellStyle name="40% - Accent5 7 2 2" xfId="27502"/>
    <cellStyle name="40% - Accent5 7 2 2 2" xfId="27503"/>
    <cellStyle name="40% - Accent5 7 2 2 2 2" xfId="27504"/>
    <cellStyle name="40% - Accent5 7 2 2 3" xfId="27505"/>
    <cellStyle name="40% - Accent5 7 2 3" xfId="27506"/>
    <cellStyle name="40% - Accent5 7 2 4" xfId="27507"/>
    <cellStyle name="40% - Accent5 7 3" xfId="27508"/>
    <cellStyle name="40% - Accent5 7 3 2" xfId="27509"/>
    <cellStyle name="40% - Accent5 7 3 2 2" xfId="27510"/>
    <cellStyle name="40% - Accent5 7 3 3" xfId="27511"/>
    <cellStyle name="40% - Accent5 7 3 4" xfId="27512"/>
    <cellStyle name="40% - Accent5 7 4" xfId="27513"/>
    <cellStyle name="40% - Accent5 7 4 2" xfId="27514"/>
    <cellStyle name="40% - Accent5 7 4 2 2" xfId="27515"/>
    <cellStyle name="40% - Accent5 7 4 3" xfId="27516"/>
    <cellStyle name="40% - Accent5 7 5" xfId="27517"/>
    <cellStyle name="40% - Accent5 7 5 2" xfId="27518"/>
    <cellStyle name="40% - Accent5 7 5 2 2" xfId="27519"/>
    <cellStyle name="40% - Accent5 7 5 3" xfId="27520"/>
    <cellStyle name="40% - Accent5 7 6" xfId="27521"/>
    <cellStyle name="40% - Accent5 7 6 2" xfId="27522"/>
    <cellStyle name="40% - Accent5 7 6 2 2" xfId="27523"/>
    <cellStyle name="40% - Accent5 7 6 3" xfId="27524"/>
    <cellStyle name="40% - Accent5 7 7" xfId="27525"/>
    <cellStyle name="40% - Accent5 7 7 2" xfId="27526"/>
    <cellStyle name="40% - Accent5 7 7 2 2" xfId="27527"/>
    <cellStyle name="40% - Accent5 7 7 3" xfId="27528"/>
    <cellStyle name="40% - Accent5 7 8" xfId="27529"/>
    <cellStyle name="40% - Accent5 7 8 2" xfId="27530"/>
    <cellStyle name="40% - Accent5 7 8 2 2" xfId="27531"/>
    <cellStyle name="40% - Accent5 7 8 3" xfId="27532"/>
    <cellStyle name="40% - Accent5 7 9" xfId="27533"/>
    <cellStyle name="40% - Accent5 70" xfId="27534"/>
    <cellStyle name="40% - Accent5 70 2" xfId="27535"/>
    <cellStyle name="40% - Accent5 70 3" xfId="27536"/>
    <cellStyle name="40% - Accent5 70 4" xfId="27537"/>
    <cellStyle name="40% - Accent5 70 5" xfId="27538"/>
    <cellStyle name="40% - Accent5 70 6" xfId="27539"/>
    <cellStyle name="40% - Accent5 71" xfId="27540"/>
    <cellStyle name="40% - Accent5 71 2" xfId="27541"/>
    <cellStyle name="40% - Accent5 71 3" xfId="27542"/>
    <cellStyle name="40% - Accent5 71 4" xfId="27543"/>
    <cellStyle name="40% - Accent5 71 5" xfId="27544"/>
    <cellStyle name="40% - Accent5 71 6" xfId="27545"/>
    <cellStyle name="40% - Accent5 72" xfId="27546"/>
    <cellStyle name="40% - Accent5 72 2" xfId="27547"/>
    <cellStyle name="40% - Accent5 72 3" xfId="27548"/>
    <cellStyle name="40% - Accent5 72 4" xfId="27549"/>
    <cellStyle name="40% - Accent5 72 5" xfId="27550"/>
    <cellStyle name="40% - Accent5 72 6" xfId="27551"/>
    <cellStyle name="40% - Accent5 73" xfId="27552"/>
    <cellStyle name="40% - Accent5 73 2" xfId="27553"/>
    <cellStyle name="40% - Accent5 73 3" xfId="27554"/>
    <cellStyle name="40% - Accent5 73 4" xfId="27555"/>
    <cellStyle name="40% - Accent5 73 5" xfId="27556"/>
    <cellStyle name="40% - Accent5 73 6" xfId="27557"/>
    <cellStyle name="40% - Accent5 74" xfId="27558"/>
    <cellStyle name="40% - Accent5 74 2" xfId="27559"/>
    <cellStyle name="40% - Accent5 74 3" xfId="27560"/>
    <cellStyle name="40% - Accent5 74 4" xfId="27561"/>
    <cellStyle name="40% - Accent5 74 5" xfId="27562"/>
    <cellStyle name="40% - Accent5 74 6" xfId="27563"/>
    <cellStyle name="40% - Accent5 75" xfId="27564"/>
    <cellStyle name="40% - Accent5 75 2" xfId="27565"/>
    <cellStyle name="40% - Accent5 75 3" xfId="27566"/>
    <cellStyle name="40% - Accent5 75 4" xfId="27567"/>
    <cellStyle name="40% - Accent5 75 5" xfId="27568"/>
    <cellStyle name="40% - Accent5 75 6" xfId="27569"/>
    <cellStyle name="40% - Accent5 76" xfId="27570"/>
    <cellStyle name="40% - Accent5 76 2" xfId="27571"/>
    <cellStyle name="40% - Accent5 76 3" xfId="27572"/>
    <cellStyle name="40% - Accent5 76 4" xfId="27573"/>
    <cellStyle name="40% - Accent5 76 5" xfId="27574"/>
    <cellStyle name="40% - Accent5 76 6" xfId="27575"/>
    <cellStyle name="40% - Accent5 77" xfId="27576"/>
    <cellStyle name="40% - Accent5 77 2" xfId="27577"/>
    <cellStyle name="40% - Accent5 77 3" xfId="27578"/>
    <cellStyle name="40% - Accent5 77 4" xfId="27579"/>
    <cellStyle name="40% - Accent5 77 5" xfId="27580"/>
    <cellStyle name="40% - Accent5 77 6" xfId="27581"/>
    <cellStyle name="40% - Accent5 78" xfId="27582"/>
    <cellStyle name="40% - Accent5 78 2" xfId="27583"/>
    <cellStyle name="40% - Accent5 78 3" xfId="27584"/>
    <cellStyle name="40% - Accent5 78 4" xfId="27585"/>
    <cellStyle name="40% - Accent5 78 5" xfId="27586"/>
    <cellStyle name="40% - Accent5 78 6" xfId="27587"/>
    <cellStyle name="40% - Accent5 79" xfId="27588"/>
    <cellStyle name="40% - Accent5 79 2" xfId="27589"/>
    <cellStyle name="40% - Accent5 79 3" xfId="27590"/>
    <cellStyle name="40% - Accent5 79 4" xfId="27591"/>
    <cellStyle name="40% - Accent5 79 5" xfId="27592"/>
    <cellStyle name="40% - Accent5 79 6" xfId="27593"/>
    <cellStyle name="40% - Accent5 8" xfId="27594"/>
    <cellStyle name="40% - Accent5 8 10" xfId="27595"/>
    <cellStyle name="40% - Accent5 8 11" xfId="27596"/>
    <cellStyle name="40% - Accent5 8 2" xfId="27597"/>
    <cellStyle name="40% - Accent5 8 2 2" xfId="27598"/>
    <cellStyle name="40% - Accent5 8 2 2 2" xfId="27599"/>
    <cellStyle name="40% - Accent5 8 2 2 2 2" xfId="27600"/>
    <cellStyle name="40% - Accent5 8 2 2 3" xfId="27601"/>
    <cellStyle name="40% - Accent5 8 2 3" xfId="27602"/>
    <cellStyle name="40% - Accent5 8 2 4" xfId="27603"/>
    <cellStyle name="40% - Accent5 8 3" xfId="27604"/>
    <cellStyle name="40% - Accent5 8 3 2" xfId="27605"/>
    <cellStyle name="40% - Accent5 8 3 2 2" xfId="27606"/>
    <cellStyle name="40% - Accent5 8 3 3" xfId="27607"/>
    <cellStyle name="40% - Accent5 8 3 4" xfId="27608"/>
    <cellStyle name="40% - Accent5 8 4" xfId="27609"/>
    <cellStyle name="40% - Accent5 8 4 2" xfId="27610"/>
    <cellStyle name="40% - Accent5 8 4 2 2" xfId="27611"/>
    <cellStyle name="40% - Accent5 8 4 3" xfId="27612"/>
    <cellStyle name="40% - Accent5 8 5" xfId="27613"/>
    <cellStyle name="40% - Accent5 8 5 2" xfId="27614"/>
    <cellStyle name="40% - Accent5 8 5 2 2" xfId="27615"/>
    <cellStyle name="40% - Accent5 8 5 3" xfId="27616"/>
    <cellStyle name="40% - Accent5 8 6" xfId="27617"/>
    <cellStyle name="40% - Accent5 8 6 2" xfId="27618"/>
    <cellStyle name="40% - Accent5 8 6 2 2" xfId="27619"/>
    <cellStyle name="40% - Accent5 8 6 3" xfId="27620"/>
    <cellStyle name="40% - Accent5 8 7" xfId="27621"/>
    <cellStyle name="40% - Accent5 8 7 2" xfId="27622"/>
    <cellStyle name="40% - Accent5 8 7 2 2" xfId="27623"/>
    <cellStyle name="40% - Accent5 8 7 3" xfId="27624"/>
    <cellStyle name="40% - Accent5 8 8" xfId="27625"/>
    <cellStyle name="40% - Accent5 8 8 2" xfId="27626"/>
    <cellStyle name="40% - Accent5 8 8 2 2" xfId="27627"/>
    <cellStyle name="40% - Accent5 8 8 3" xfId="27628"/>
    <cellStyle name="40% - Accent5 8 9" xfId="27629"/>
    <cellStyle name="40% - Accent5 80" xfId="27630"/>
    <cellStyle name="40% - Accent5 80 2" xfId="27631"/>
    <cellStyle name="40% - Accent5 80 3" xfId="27632"/>
    <cellStyle name="40% - Accent5 81" xfId="27633"/>
    <cellStyle name="40% - Accent5 81 2" xfId="27634"/>
    <cellStyle name="40% - Accent5 81 3" xfId="27635"/>
    <cellStyle name="40% - Accent5 82" xfId="27636"/>
    <cellStyle name="40% - Accent5 82 2" xfId="27637"/>
    <cellStyle name="40% - Accent5 82 3" xfId="27638"/>
    <cellStyle name="40% - Accent5 83" xfId="27639"/>
    <cellStyle name="40% - Accent5 83 2" xfId="27640"/>
    <cellStyle name="40% - Accent5 83 3" xfId="27641"/>
    <cellStyle name="40% - Accent5 84" xfId="27642"/>
    <cellStyle name="40% - Accent5 84 2" xfId="27643"/>
    <cellStyle name="40% - Accent5 84 3" xfId="27644"/>
    <cellStyle name="40% - Accent5 85" xfId="27645"/>
    <cellStyle name="40% - Accent5 85 2" xfId="27646"/>
    <cellStyle name="40% - Accent5 85 3" xfId="27647"/>
    <cellStyle name="40% - Accent5 86" xfId="27648"/>
    <cellStyle name="40% - Accent5 86 2" xfId="27649"/>
    <cellStyle name="40% - Accent5 86 3" xfId="27650"/>
    <cellStyle name="40% - Accent5 87" xfId="27651"/>
    <cellStyle name="40% - Accent5 87 2" xfId="27652"/>
    <cellStyle name="40% - Accent5 87 3" xfId="27653"/>
    <cellStyle name="40% - Accent5 88" xfId="27654"/>
    <cellStyle name="40% - Accent5 88 2" xfId="27655"/>
    <cellStyle name="40% - Accent5 88 3" xfId="27656"/>
    <cellStyle name="40% - Accent5 89" xfId="27657"/>
    <cellStyle name="40% - Accent5 89 2" xfId="27658"/>
    <cellStyle name="40% - Accent5 89 3" xfId="27659"/>
    <cellStyle name="40% - Accent5 9" xfId="27660"/>
    <cellStyle name="40% - Accent5 9 10" xfId="27661"/>
    <cellStyle name="40% - Accent5 9 11" xfId="27662"/>
    <cellStyle name="40% - Accent5 9 2" xfId="27663"/>
    <cellStyle name="40% - Accent5 9 2 2" xfId="27664"/>
    <cellStyle name="40% - Accent5 9 2 2 2" xfId="27665"/>
    <cellStyle name="40% - Accent5 9 2 2 2 2" xfId="27666"/>
    <cellStyle name="40% - Accent5 9 2 2 3" xfId="27667"/>
    <cellStyle name="40% - Accent5 9 2 3" xfId="27668"/>
    <cellStyle name="40% - Accent5 9 3" xfId="27669"/>
    <cellStyle name="40% - Accent5 9 3 2" xfId="27670"/>
    <cellStyle name="40% - Accent5 9 3 2 2" xfId="27671"/>
    <cellStyle name="40% - Accent5 9 3 3" xfId="27672"/>
    <cellStyle name="40% - Accent5 9 4" xfId="27673"/>
    <cellStyle name="40% - Accent5 9 4 2" xfId="27674"/>
    <cellStyle name="40% - Accent5 9 4 2 2" xfId="27675"/>
    <cellStyle name="40% - Accent5 9 4 3" xfId="27676"/>
    <cellStyle name="40% - Accent5 9 5" xfId="27677"/>
    <cellStyle name="40% - Accent5 9 5 2" xfId="27678"/>
    <cellStyle name="40% - Accent5 9 5 2 2" xfId="27679"/>
    <cellStyle name="40% - Accent5 9 5 3" xfId="27680"/>
    <cellStyle name="40% - Accent5 9 6" xfId="27681"/>
    <cellStyle name="40% - Accent5 9 6 2" xfId="27682"/>
    <cellStyle name="40% - Accent5 9 6 2 2" xfId="27683"/>
    <cellStyle name="40% - Accent5 9 6 3" xfId="27684"/>
    <cellStyle name="40% - Accent5 9 7" xfId="27685"/>
    <cellStyle name="40% - Accent5 9 7 2" xfId="27686"/>
    <cellStyle name="40% - Accent5 9 7 2 2" xfId="27687"/>
    <cellStyle name="40% - Accent5 9 7 3" xfId="27688"/>
    <cellStyle name="40% - Accent5 9 8" xfId="27689"/>
    <cellStyle name="40% - Accent5 9 8 2" xfId="27690"/>
    <cellStyle name="40% - Accent5 9 8 2 2" xfId="27691"/>
    <cellStyle name="40% - Accent5 9 8 3" xfId="27692"/>
    <cellStyle name="40% - Accent5 9 9" xfId="27693"/>
    <cellStyle name="40% - Accent5 90" xfId="27694"/>
    <cellStyle name="40% - Accent5 90 2" xfId="27695"/>
    <cellStyle name="40% - Accent5 90 3" xfId="27696"/>
    <cellStyle name="40% - Accent5 91" xfId="27697"/>
    <cellStyle name="40% - Accent5 91 2" xfId="27698"/>
    <cellStyle name="40% - Accent5 91 3" xfId="27699"/>
    <cellStyle name="40% - Accent5 92" xfId="27700"/>
    <cellStyle name="40% - Accent5 92 2" xfId="27701"/>
    <cellStyle name="40% - Accent5 92 3" xfId="27702"/>
    <cellStyle name="40% - Accent5 93" xfId="27703"/>
    <cellStyle name="40% - Accent5 93 2" xfId="27704"/>
    <cellStyle name="40% - Accent5 93 3" xfId="27705"/>
    <cellStyle name="40% - Accent5 94" xfId="27706"/>
    <cellStyle name="40% - Accent5 94 2" xfId="27707"/>
    <cellStyle name="40% - Accent5 94 3" xfId="27708"/>
    <cellStyle name="40% - Accent5 95" xfId="27709"/>
    <cellStyle name="40% - Accent5 95 2" xfId="27710"/>
    <cellStyle name="40% - Accent5 95 3" xfId="27711"/>
    <cellStyle name="40% - Accent5 96" xfId="27712"/>
    <cellStyle name="40% - Accent5 96 2" xfId="27713"/>
    <cellStyle name="40% - Accent5 96 3" xfId="27714"/>
    <cellStyle name="40% - Accent5 97" xfId="27715"/>
    <cellStyle name="40% - Accent5 97 2" xfId="27716"/>
    <cellStyle name="40% - Accent5 97 3" xfId="27717"/>
    <cellStyle name="40% - Accent5 98" xfId="27718"/>
    <cellStyle name="40% - Accent5 98 2" xfId="27719"/>
    <cellStyle name="40% - Accent5 98 3" xfId="27720"/>
    <cellStyle name="40% - Accent5 99" xfId="27721"/>
    <cellStyle name="40% - Accent5 99 2" xfId="27722"/>
    <cellStyle name="40% - Accent5 99 3" xfId="27723"/>
    <cellStyle name="40% - Accent6 10" xfId="27724"/>
    <cellStyle name="40% - Accent6 10 10" xfId="27725"/>
    <cellStyle name="40% - Accent6 10 2" xfId="27726"/>
    <cellStyle name="40% - Accent6 10 2 2" xfId="27727"/>
    <cellStyle name="40% - Accent6 10 2 2 2" xfId="27728"/>
    <cellStyle name="40% - Accent6 10 2 2 2 2" xfId="27729"/>
    <cellStyle name="40% - Accent6 10 2 2 3" xfId="27730"/>
    <cellStyle name="40% - Accent6 10 2 3" xfId="27731"/>
    <cellStyle name="40% - Accent6 10 3" xfId="27732"/>
    <cellStyle name="40% - Accent6 10 3 2" xfId="27733"/>
    <cellStyle name="40% - Accent6 10 3 2 2" xfId="27734"/>
    <cellStyle name="40% - Accent6 10 3 3" xfId="27735"/>
    <cellStyle name="40% - Accent6 10 4" xfId="27736"/>
    <cellStyle name="40% - Accent6 10 4 2" xfId="27737"/>
    <cellStyle name="40% - Accent6 10 4 2 2" xfId="27738"/>
    <cellStyle name="40% - Accent6 10 4 3" xfId="27739"/>
    <cellStyle name="40% - Accent6 10 5" xfId="27740"/>
    <cellStyle name="40% - Accent6 10 5 2" xfId="27741"/>
    <cellStyle name="40% - Accent6 10 5 2 2" xfId="27742"/>
    <cellStyle name="40% - Accent6 10 5 3" xfId="27743"/>
    <cellStyle name="40% - Accent6 10 6" xfId="27744"/>
    <cellStyle name="40% - Accent6 10 6 2" xfId="27745"/>
    <cellStyle name="40% - Accent6 10 6 2 2" xfId="27746"/>
    <cellStyle name="40% - Accent6 10 6 3" xfId="27747"/>
    <cellStyle name="40% - Accent6 10 7" xfId="27748"/>
    <cellStyle name="40% - Accent6 10 7 2" xfId="27749"/>
    <cellStyle name="40% - Accent6 10 7 2 2" xfId="27750"/>
    <cellStyle name="40% - Accent6 10 7 3" xfId="27751"/>
    <cellStyle name="40% - Accent6 10 8" xfId="27752"/>
    <cellStyle name="40% - Accent6 10 9" xfId="27753"/>
    <cellStyle name="40% - Accent6 100" xfId="27754"/>
    <cellStyle name="40% - Accent6 100 2" xfId="27755"/>
    <cellStyle name="40% - Accent6 100 3" xfId="27756"/>
    <cellStyle name="40% - Accent6 101" xfId="27757"/>
    <cellStyle name="40% - Accent6 101 2" xfId="27758"/>
    <cellStyle name="40% - Accent6 101 3" xfId="27759"/>
    <cellStyle name="40% - Accent6 102" xfId="27760"/>
    <cellStyle name="40% - Accent6 102 2" xfId="27761"/>
    <cellStyle name="40% - Accent6 102 3" xfId="27762"/>
    <cellStyle name="40% - Accent6 103" xfId="27763"/>
    <cellStyle name="40% - Accent6 103 2" xfId="27764"/>
    <cellStyle name="40% - Accent6 103 3" xfId="27765"/>
    <cellStyle name="40% - Accent6 104" xfId="27766"/>
    <cellStyle name="40% - Accent6 104 2" xfId="27767"/>
    <cellStyle name="40% - Accent6 104 3" xfId="27768"/>
    <cellStyle name="40% - Accent6 105" xfId="27769"/>
    <cellStyle name="40% - Accent6 105 2" xfId="27770"/>
    <cellStyle name="40% - Accent6 105 3" xfId="27771"/>
    <cellStyle name="40% - Accent6 106" xfId="27772"/>
    <cellStyle name="40% - Accent6 106 2" xfId="27773"/>
    <cellStyle name="40% - Accent6 106 3" xfId="27774"/>
    <cellStyle name="40% - Accent6 107" xfId="27775"/>
    <cellStyle name="40% - Accent6 107 2" xfId="27776"/>
    <cellStyle name="40% - Accent6 107 3" xfId="27777"/>
    <cellStyle name="40% - Accent6 108" xfId="27778"/>
    <cellStyle name="40% - Accent6 108 2" xfId="27779"/>
    <cellStyle name="40% - Accent6 108 3" xfId="27780"/>
    <cellStyle name="40% - Accent6 109" xfId="27781"/>
    <cellStyle name="40% - Accent6 109 2" xfId="27782"/>
    <cellStyle name="40% - Accent6 109 3" xfId="27783"/>
    <cellStyle name="40% - Accent6 11" xfId="27784"/>
    <cellStyle name="40% - Accent6 11 10" xfId="27785"/>
    <cellStyle name="40% - Accent6 11 2" xfId="27786"/>
    <cellStyle name="40% - Accent6 11 2 2" xfId="27787"/>
    <cellStyle name="40% - Accent6 11 2 2 2" xfId="27788"/>
    <cellStyle name="40% - Accent6 11 2 2 2 2" xfId="27789"/>
    <cellStyle name="40% - Accent6 11 2 2 3" xfId="27790"/>
    <cellStyle name="40% - Accent6 11 2 3" xfId="27791"/>
    <cellStyle name="40% - Accent6 11 3" xfId="27792"/>
    <cellStyle name="40% - Accent6 11 3 2" xfId="27793"/>
    <cellStyle name="40% - Accent6 11 3 2 2" xfId="27794"/>
    <cellStyle name="40% - Accent6 11 3 3" xfId="27795"/>
    <cellStyle name="40% - Accent6 11 4" xfId="27796"/>
    <cellStyle name="40% - Accent6 11 4 2" xfId="27797"/>
    <cellStyle name="40% - Accent6 11 4 2 2" xfId="27798"/>
    <cellStyle name="40% - Accent6 11 4 3" xfId="27799"/>
    <cellStyle name="40% - Accent6 11 5" xfId="27800"/>
    <cellStyle name="40% - Accent6 11 5 2" xfId="27801"/>
    <cellStyle name="40% - Accent6 11 5 2 2" xfId="27802"/>
    <cellStyle name="40% - Accent6 11 5 3" xfId="27803"/>
    <cellStyle name="40% - Accent6 11 6" xfId="27804"/>
    <cellStyle name="40% - Accent6 11 6 2" xfId="27805"/>
    <cellStyle name="40% - Accent6 11 6 2 2" xfId="27806"/>
    <cellStyle name="40% - Accent6 11 6 3" xfId="27807"/>
    <cellStyle name="40% - Accent6 11 7" xfId="27808"/>
    <cellStyle name="40% - Accent6 11 7 2" xfId="27809"/>
    <cellStyle name="40% - Accent6 11 7 2 2" xfId="27810"/>
    <cellStyle name="40% - Accent6 11 7 3" xfId="27811"/>
    <cellStyle name="40% - Accent6 11 8" xfId="27812"/>
    <cellStyle name="40% - Accent6 11 9" xfId="27813"/>
    <cellStyle name="40% - Accent6 110" xfId="27814"/>
    <cellStyle name="40% - Accent6 110 2" xfId="27815"/>
    <cellStyle name="40% - Accent6 110 3" xfId="27816"/>
    <cellStyle name="40% - Accent6 111" xfId="27817"/>
    <cellStyle name="40% - Accent6 111 2" xfId="27818"/>
    <cellStyle name="40% - Accent6 111 3" xfId="27819"/>
    <cellStyle name="40% - Accent6 112" xfId="27820"/>
    <cellStyle name="40% - Accent6 112 2" xfId="27821"/>
    <cellStyle name="40% - Accent6 112 3" xfId="27822"/>
    <cellStyle name="40% - Accent6 113" xfId="27823"/>
    <cellStyle name="40% - Accent6 113 2" xfId="27824"/>
    <cellStyle name="40% - Accent6 113 3" xfId="27825"/>
    <cellStyle name="40% - Accent6 114" xfId="27826"/>
    <cellStyle name="40% - Accent6 114 2" xfId="27827"/>
    <cellStyle name="40% - Accent6 114 3" xfId="27828"/>
    <cellStyle name="40% - Accent6 115" xfId="27829"/>
    <cellStyle name="40% - Accent6 115 2" xfId="27830"/>
    <cellStyle name="40% - Accent6 115 3" xfId="27831"/>
    <cellStyle name="40% - Accent6 116" xfId="27832"/>
    <cellStyle name="40% - Accent6 116 2" xfId="27833"/>
    <cellStyle name="40% - Accent6 117" xfId="27834"/>
    <cellStyle name="40% - Accent6 117 2" xfId="27835"/>
    <cellStyle name="40% - Accent6 118" xfId="27836"/>
    <cellStyle name="40% - Accent6 118 2" xfId="27837"/>
    <cellStyle name="40% - Accent6 119" xfId="27838"/>
    <cellStyle name="40% - Accent6 119 2" xfId="27839"/>
    <cellStyle name="40% - Accent6 12" xfId="27840"/>
    <cellStyle name="40% - Accent6 12 2" xfId="27841"/>
    <cellStyle name="40% - Accent6 12 2 2" xfId="27842"/>
    <cellStyle name="40% - Accent6 12 2 2 2" xfId="27843"/>
    <cellStyle name="40% - Accent6 12 2 2 2 2" xfId="27844"/>
    <cellStyle name="40% - Accent6 12 2 2 3" xfId="27845"/>
    <cellStyle name="40% - Accent6 12 2 3" xfId="27846"/>
    <cellStyle name="40% - Accent6 12 3" xfId="27847"/>
    <cellStyle name="40% - Accent6 12 3 2" xfId="27848"/>
    <cellStyle name="40% - Accent6 12 3 2 2" xfId="27849"/>
    <cellStyle name="40% - Accent6 12 3 3" xfId="27850"/>
    <cellStyle name="40% - Accent6 12 3 4" xfId="27851"/>
    <cellStyle name="40% - Accent6 12 4" xfId="27852"/>
    <cellStyle name="40% - Accent6 12 4 2" xfId="27853"/>
    <cellStyle name="40% - Accent6 12 4 2 2" xfId="27854"/>
    <cellStyle name="40% - Accent6 12 4 3" xfId="27855"/>
    <cellStyle name="40% - Accent6 12 5" xfId="27856"/>
    <cellStyle name="40% - Accent6 12 5 2" xfId="27857"/>
    <cellStyle name="40% - Accent6 12 5 2 2" xfId="27858"/>
    <cellStyle name="40% - Accent6 12 5 3" xfId="27859"/>
    <cellStyle name="40% - Accent6 12 6" xfId="27860"/>
    <cellStyle name="40% - Accent6 12 6 2" xfId="27861"/>
    <cellStyle name="40% - Accent6 12 6 2 2" xfId="27862"/>
    <cellStyle name="40% - Accent6 12 6 3" xfId="27863"/>
    <cellStyle name="40% - Accent6 12 7" xfId="27864"/>
    <cellStyle name="40% - Accent6 12 8" xfId="27865"/>
    <cellStyle name="40% - Accent6 120" xfId="27866"/>
    <cellStyle name="40% - Accent6 120 2" xfId="27867"/>
    <cellStyle name="40% - Accent6 121" xfId="27868"/>
    <cellStyle name="40% - Accent6 121 2" xfId="27869"/>
    <cellStyle name="40% - Accent6 122" xfId="27870"/>
    <cellStyle name="40% - Accent6 122 2" xfId="27871"/>
    <cellStyle name="40% - Accent6 123" xfId="27872"/>
    <cellStyle name="40% - Accent6 123 2" xfId="27873"/>
    <cellStyle name="40% - Accent6 124" xfId="27874"/>
    <cellStyle name="40% - Accent6 124 2" xfId="27875"/>
    <cellStyle name="40% - Accent6 125" xfId="27876"/>
    <cellStyle name="40% - Accent6 125 2" xfId="27877"/>
    <cellStyle name="40% - Accent6 126" xfId="27878"/>
    <cellStyle name="40% - Accent6 126 2" xfId="27879"/>
    <cellStyle name="40% - Accent6 127" xfId="27880"/>
    <cellStyle name="40% - Accent6 127 2" xfId="27881"/>
    <cellStyle name="40% - Accent6 128" xfId="27882"/>
    <cellStyle name="40% - Accent6 128 2" xfId="27883"/>
    <cellStyle name="40% - Accent6 129" xfId="27884"/>
    <cellStyle name="40% - Accent6 129 2" xfId="27885"/>
    <cellStyle name="40% - Accent6 13" xfId="27886"/>
    <cellStyle name="40% - Accent6 13 2" xfId="27887"/>
    <cellStyle name="40% - Accent6 13 2 2" xfId="27888"/>
    <cellStyle name="40% - Accent6 13 2 2 2" xfId="27889"/>
    <cellStyle name="40% - Accent6 13 2 2 2 2" xfId="27890"/>
    <cellStyle name="40% - Accent6 13 2 2 3" xfId="27891"/>
    <cellStyle name="40% - Accent6 13 2 3" xfId="27892"/>
    <cellStyle name="40% - Accent6 13 3" xfId="27893"/>
    <cellStyle name="40% - Accent6 13 3 2" xfId="27894"/>
    <cellStyle name="40% - Accent6 13 3 2 2" xfId="27895"/>
    <cellStyle name="40% - Accent6 13 3 3" xfId="27896"/>
    <cellStyle name="40% - Accent6 13 3 4" xfId="27897"/>
    <cellStyle name="40% - Accent6 13 4" xfId="27898"/>
    <cellStyle name="40% - Accent6 13 4 2" xfId="27899"/>
    <cellStyle name="40% - Accent6 13 4 2 2" xfId="27900"/>
    <cellStyle name="40% - Accent6 13 4 3" xfId="27901"/>
    <cellStyle name="40% - Accent6 13 5" xfId="27902"/>
    <cellStyle name="40% - Accent6 13 5 2" xfId="27903"/>
    <cellStyle name="40% - Accent6 13 5 2 2" xfId="27904"/>
    <cellStyle name="40% - Accent6 13 5 3" xfId="27905"/>
    <cellStyle name="40% - Accent6 13 6" xfId="27906"/>
    <cellStyle name="40% - Accent6 13 6 2" xfId="27907"/>
    <cellStyle name="40% - Accent6 13 6 2 2" xfId="27908"/>
    <cellStyle name="40% - Accent6 13 6 3" xfId="27909"/>
    <cellStyle name="40% - Accent6 13 7" xfId="27910"/>
    <cellStyle name="40% - Accent6 13 8" xfId="27911"/>
    <cellStyle name="40% - Accent6 130" xfId="27912"/>
    <cellStyle name="40% - Accent6 130 2" xfId="27913"/>
    <cellStyle name="40% - Accent6 131" xfId="27914"/>
    <cellStyle name="40% - Accent6 131 2" xfId="27915"/>
    <cellStyle name="40% - Accent6 132" xfId="27916"/>
    <cellStyle name="40% - Accent6 132 2" xfId="27917"/>
    <cellStyle name="40% - Accent6 133" xfId="27918"/>
    <cellStyle name="40% - Accent6 133 2" xfId="27919"/>
    <cellStyle name="40% - Accent6 134" xfId="27920"/>
    <cellStyle name="40% - Accent6 134 2" xfId="27921"/>
    <cellStyle name="40% - Accent6 135" xfId="27922"/>
    <cellStyle name="40% - Accent6 135 2" xfId="27923"/>
    <cellStyle name="40% - Accent6 136" xfId="27924"/>
    <cellStyle name="40% - Accent6 136 2" xfId="27925"/>
    <cellStyle name="40% - Accent6 137" xfId="27926"/>
    <cellStyle name="40% - Accent6 137 2" xfId="27927"/>
    <cellStyle name="40% - Accent6 138" xfId="27928"/>
    <cellStyle name="40% - Accent6 138 2" xfId="27929"/>
    <cellStyle name="40% - Accent6 139" xfId="27930"/>
    <cellStyle name="40% - Accent6 139 2" xfId="27931"/>
    <cellStyle name="40% - Accent6 14" xfId="27932"/>
    <cellStyle name="40% - Accent6 14 2" xfId="27933"/>
    <cellStyle name="40% - Accent6 14 2 2" xfId="27934"/>
    <cellStyle name="40% - Accent6 14 2 2 2" xfId="27935"/>
    <cellStyle name="40% - Accent6 14 2 2 3" xfId="27936"/>
    <cellStyle name="40% - Accent6 14 2 2 4" xfId="27937"/>
    <cellStyle name="40% - Accent6 14 2 3" xfId="27938"/>
    <cellStyle name="40% - Accent6 14 2 4" xfId="27939"/>
    <cellStyle name="40% - Accent6 14 2 5" xfId="27940"/>
    <cellStyle name="40% - Accent6 14 2 6" xfId="27941"/>
    <cellStyle name="40% - Accent6 14 3" xfId="27942"/>
    <cellStyle name="40% - Accent6 14 3 2" xfId="27943"/>
    <cellStyle name="40% - Accent6 14 3 2 2" xfId="27944"/>
    <cellStyle name="40% - Accent6 14 3 3" xfId="27945"/>
    <cellStyle name="40% - Accent6 14 4" xfId="27946"/>
    <cellStyle name="40% - Accent6 14 4 2" xfId="27947"/>
    <cellStyle name="40% - Accent6 14 4 2 2" xfId="27948"/>
    <cellStyle name="40% - Accent6 14 4 3" xfId="27949"/>
    <cellStyle name="40% - Accent6 14 5" xfId="27950"/>
    <cellStyle name="40% - Accent6 14 5 2" xfId="27951"/>
    <cellStyle name="40% - Accent6 14 5 2 2" xfId="27952"/>
    <cellStyle name="40% - Accent6 14 5 3" xfId="27953"/>
    <cellStyle name="40% - Accent6 14 6" xfId="27954"/>
    <cellStyle name="40% - Accent6 14 6 2" xfId="27955"/>
    <cellStyle name="40% - Accent6 14 6 2 2" xfId="27956"/>
    <cellStyle name="40% - Accent6 14 6 3" xfId="27957"/>
    <cellStyle name="40% - Accent6 14 7" xfId="27958"/>
    <cellStyle name="40% - Accent6 140" xfId="27959"/>
    <cellStyle name="40% - Accent6 140 2" xfId="27960"/>
    <cellStyle name="40% - Accent6 141" xfId="27961"/>
    <cellStyle name="40% - Accent6 141 2" xfId="27962"/>
    <cellStyle name="40% - Accent6 142" xfId="27963"/>
    <cellStyle name="40% - Accent6 142 2" xfId="27964"/>
    <cellStyle name="40% - Accent6 143" xfId="27965"/>
    <cellStyle name="40% - Accent6 143 2" xfId="27966"/>
    <cellStyle name="40% - Accent6 144" xfId="27967"/>
    <cellStyle name="40% - Accent6 144 2" xfId="27968"/>
    <cellStyle name="40% - Accent6 145" xfId="27969"/>
    <cellStyle name="40% - Accent6 145 2" xfId="27970"/>
    <cellStyle name="40% - Accent6 146" xfId="27971"/>
    <cellStyle name="40% - Accent6 146 2" xfId="27972"/>
    <cellStyle name="40% - Accent6 147" xfId="27973"/>
    <cellStyle name="40% - Accent6 147 2" xfId="27974"/>
    <cellStyle name="40% - Accent6 148" xfId="27975"/>
    <cellStyle name="40% - Accent6 148 2" xfId="27976"/>
    <cellStyle name="40% - Accent6 149" xfId="27977"/>
    <cellStyle name="40% - Accent6 149 2" xfId="27978"/>
    <cellStyle name="40% - Accent6 15" xfId="27979"/>
    <cellStyle name="40% - Accent6 15 2" xfId="27980"/>
    <cellStyle name="40% - Accent6 15 2 2" xfId="27981"/>
    <cellStyle name="40% - Accent6 15 2 2 2" xfId="27982"/>
    <cellStyle name="40% - Accent6 15 2 2 3" xfId="27983"/>
    <cellStyle name="40% - Accent6 15 2 2 4" xfId="27984"/>
    <cellStyle name="40% - Accent6 15 2 3" xfId="27985"/>
    <cellStyle name="40% - Accent6 15 2 4" xfId="27986"/>
    <cellStyle name="40% - Accent6 15 2 5" xfId="27987"/>
    <cellStyle name="40% - Accent6 15 2 6" xfId="27988"/>
    <cellStyle name="40% - Accent6 15 3" xfId="27989"/>
    <cellStyle name="40% - Accent6 15 3 2" xfId="27990"/>
    <cellStyle name="40% - Accent6 15 3 2 2" xfId="27991"/>
    <cellStyle name="40% - Accent6 15 3 3" xfId="27992"/>
    <cellStyle name="40% - Accent6 15 4" xfId="27993"/>
    <cellStyle name="40% - Accent6 15 4 2" xfId="27994"/>
    <cellStyle name="40% - Accent6 15 4 2 2" xfId="27995"/>
    <cellStyle name="40% - Accent6 15 4 3" xfId="27996"/>
    <cellStyle name="40% - Accent6 15 5" xfId="27997"/>
    <cellStyle name="40% - Accent6 15 5 2" xfId="27998"/>
    <cellStyle name="40% - Accent6 15 5 2 2" xfId="27999"/>
    <cellStyle name="40% - Accent6 15 5 3" xfId="28000"/>
    <cellStyle name="40% - Accent6 15 6" xfId="28001"/>
    <cellStyle name="40% - Accent6 15 6 2" xfId="28002"/>
    <cellStyle name="40% - Accent6 15 6 2 2" xfId="28003"/>
    <cellStyle name="40% - Accent6 15 6 3" xfId="28004"/>
    <cellStyle name="40% - Accent6 15 7" xfId="28005"/>
    <cellStyle name="40% - Accent6 150" xfId="28006"/>
    <cellStyle name="40% - Accent6 150 2" xfId="28007"/>
    <cellStyle name="40% - Accent6 151" xfId="28008"/>
    <cellStyle name="40% - Accent6 151 2" xfId="28009"/>
    <cellStyle name="40% - Accent6 152" xfId="28010"/>
    <cellStyle name="40% - Accent6 152 2" xfId="28011"/>
    <cellStyle name="40% - Accent6 153" xfId="28012"/>
    <cellStyle name="40% - Accent6 153 2" xfId="28013"/>
    <cellStyle name="40% - Accent6 154" xfId="28014"/>
    <cellStyle name="40% - Accent6 154 2" xfId="28015"/>
    <cellStyle name="40% - Accent6 155" xfId="28016"/>
    <cellStyle name="40% - Accent6 155 2" xfId="28017"/>
    <cellStyle name="40% - Accent6 156" xfId="28018"/>
    <cellStyle name="40% - Accent6 156 2" xfId="28019"/>
    <cellStyle name="40% - Accent6 157" xfId="28020"/>
    <cellStyle name="40% - Accent6 157 2" xfId="28021"/>
    <cellStyle name="40% - Accent6 158" xfId="28022"/>
    <cellStyle name="40% - Accent6 158 2" xfId="28023"/>
    <cellStyle name="40% - Accent6 159" xfId="28024"/>
    <cellStyle name="40% - Accent6 159 2" xfId="28025"/>
    <cellStyle name="40% - Accent6 16" xfId="28026"/>
    <cellStyle name="40% - Accent6 16 2" xfId="28027"/>
    <cellStyle name="40% - Accent6 16 2 2" xfId="28028"/>
    <cellStyle name="40% - Accent6 16 2 2 2" xfId="28029"/>
    <cellStyle name="40% - Accent6 16 2 2 3" xfId="28030"/>
    <cellStyle name="40% - Accent6 16 2 2 4" xfId="28031"/>
    <cellStyle name="40% - Accent6 16 2 3" xfId="28032"/>
    <cellStyle name="40% - Accent6 16 2 4" xfId="28033"/>
    <cellStyle name="40% - Accent6 16 2 5" xfId="28034"/>
    <cellStyle name="40% - Accent6 16 2 6" xfId="28035"/>
    <cellStyle name="40% - Accent6 16 3" xfId="28036"/>
    <cellStyle name="40% - Accent6 16 3 2" xfId="28037"/>
    <cellStyle name="40% - Accent6 16 3 2 2" xfId="28038"/>
    <cellStyle name="40% - Accent6 16 3 3" xfId="28039"/>
    <cellStyle name="40% - Accent6 16 4" xfId="28040"/>
    <cellStyle name="40% - Accent6 16 4 2" xfId="28041"/>
    <cellStyle name="40% - Accent6 16 4 2 2" xfId="28042"/>
    <cellStyle name="40% - Accent6 16 4 3" xfId="28043"/>
    <cellStyle name="40% - Accent6 16 5" xfId="28044"/>
    <cellStyle name="40% - Accent6 16 5 2" xfId="28045"/>
    <cellStyle name="40% - Accent6 16 5 2 2" xfId="28046"/>
    <cellStyle name="40% - Accent6 16 5 3" xfId="28047"/>
    <cellStyle name="40% - Accent6 16 6" xfId="28048"/>
    <cellStyle name="40% - Accent6 16 6 2" xfId="28049"/>
    <cellStyle name="40% - Accent6 16 6 2 2" xfId="28050"/>
    <cellStyle name="40% - Accent6 16 6 3" xfId="28051"/>
    <cellStyle name="40% - Accent6 16 7" xfId="28052"/>
    <cellStyle name="40% - Accent6 160" xfId="28053"/>
    <cellStyle name="40% - Accent6 160 2" xfId="28054"/>
    <cellStyle name="40% - Accent6 161" xfId="28055"/>
    <cellStyle name="40% - Accent6 161 2" xfId="28056"/>
    <cellStyle name="40% - Accent6 162" xfId="28057"/>
    <cellStyle name="40% - Accent6 162 2" xfId="28058"/>
    <cellStyle name="40% - Accent6 163" xfId="28059"/>
    <cellStyle name="40% - Accent6 163 2" xfId="28060"/>
    <cellStyle name="40% - Accent6 164" xfId="28061"/>
    <cellStyle name="40% - Accent6 164 2" xfId="28062"/>
    <cellStyle name="40% - Accent6 165" xfId="28063"/>
    <cellStyle name="40% - Accent6 165 2" xfId="28064"/>
    <cellStyle name="40% - Accent6 166" xfId="28065"/>
    <cellStyle name="40% - Accent6 166 2" xfId="28066"/>
    <cellStyle name="40% - Accent6 167" xfId="28067"/>
    <cellStyle name="40% - Accent6 167 2" xfId="28068"/>
    <cellStyle name="40% - Accent6 168" xfId="28069"/>
    <cellStyle name="40% - Accent6 168 2" xfId="28070"/>
    <cellStyle name="40% - Accent6 169" xfId="28071"/>
    <cellStyle name="40% - Accent6 169 2" xfId="28072"/>
    <cellStyle name="40% - Accent6 17" xfId="28073"/>
    <cellStyle name="40% - Accent6 17 2" xfId="28074"/>
    <cellStyle name="40% - Accent6 17 2 2" xfId="28075"/>
    <cellStyle name="40% - Accent6 17 2 3" xfId="28076"/>
    <cellStyle name="40% - Accent6 17 2 4" xfId="28077"/>
    <cellStyle name="40% - Accent6 17 2 5" xfId="28078"/>
    <cellStyle name="40% - Accent6 17 3" xfId="28079"/>
    <cellStyle name="40% - Accent6 17 3 2" xfId="28080"/>
    <cellStyle name="40% - Accent6 17 3 2 2" xfId="28081"/>
    <cellStyle name="40% - Accent6 17 3 3" xfId="28082"/>
    <cellStyle name="40% - Accent6 17 4" xfId="28083"/>
    <cellStyle name="40% - Accent6 17 4 2" xfId="28084"/>
    <cellStyle name="40% - Accent6 17 4 2 2" xfId="28085"/>
    <cellStyle name="40% - Accent6 17 4 3" xfId="28086"/>
    <cellStyle name="40% - Accent6 17 5" xfId="28087"/>
    <cellStyle name="40% - Accent6 17 5 2" xfId="28088"/>
    <cellStyle name="40% - Accent6 17 5 2 2" xfId="28089"/>
    <cellStyle name="40% - Accent6 17 5 3" xfId="28090"/>
    <cellStyle name="40% - Accent6 17 6" xfId="28091"/>
    <cellStyle name="40% - Accent6 17 6 2" xfId="28092"/>
    <cellStyle name="40% - Accent6 17 6 2 2" xfId="28093"/>
    <cellStyle name="40% - Accent6 17 6 3" xfId="28094"/>
    <cellStyle name="40% - Accent6 17 7" xfId="28095"/>
    <cellStyle name="40% - Accent6 170" xfId="28096"/>
    <cellStyle name="40% - Accent6 170 2" xfId="28097"/>
    <cellStyle name="40% - Accent6 171" xfId="28098"/>
    <cellStyle name="40% - Accent6 171 2" xfId="28099"/>
    <cellStyle name="40% - Accent6 172" xfId="28100"/>
    <cellStyle name="40% - Accent6 172 2" xfId="28101"/>
    <cellStyle name="40% - Accent6 173" xfId="28102"/>
    <cellStyle name="40% - Accent6 173 2" xfId="28103"/>
    <cellStyle name="40% - Accent6 174" xfId="28104"/>
    <cellStyle name="40% - Accent6 174 2" xfId="28105"/>
    <cellStyle name="40% - Accent6 175" xfId="28106"/>
    <cellStyle name="40% - Accent6 176" xfId="28107"/>
    <cellStyle name="40% - Accent6 177" xfId="28108"/>
    <cellStyle name="40% - Accent6 178" xfId="28109"/>
    <cellStyle name="40% - Accent6 179" xfId="28110"/>
    <cellStyle name="40% - Accent6 18" xfId="28111"/>
    <cellStyle name="40% - Accent6 18 2" xfId="28112"/>
    <cellStyle name="40% - Accent6 18 2 2" xfId="28113"/>
    <cellStyle name="40% - Accent6 18 2 3" xfId="28114"/>
    <cellStyle name="40% - Accent6 18 2 4" xfId="28115"/>
    <cellStyle name="40% - Accent6 18 2 5" xfId="28116"/>
    <cellStyle name="40% - Accent6 18 3" xfId="28117"/>
    <cellStyle name="40% - Accent6 18 3 2" xfId="28118"/>
    <cellStyle name="40% - Accent6 18 3 2 2" xfId="28119"/>
    <cellStyle name="40% - Accent6 18 3 3" xfId="28120"/>
    <cellStyle name="40% - Accent6 18 4" xfId="28121"/>
    <cellStyle name="40% - Accent6 18 4 2" xfId="28122"/>
    <cellStyle name="40% - Accent6 18 4 2 2" xfId="28123"/>
    <cellStyle name="40% - Accent6 18 4 3" xfId="28124"/>
    <cellStyle name="40% - Accent6 18 5" xfId="28125"/>
    <cellStyle name="40% - Accent6 18 5 2" xfId="28126"/>
    <cellStyle name="40% - Accent6 18 5 2 2" xfId="28127"/>
    <cellStyle name="40% - Accent6 18 5 3" xfId="28128"/>
    <cellStyle name="40% - Accent6 18 6" xfId="28129"/>
    <cellStyle name="40% - Accent6 18 6 2" xfId="28130"/>
    <cellStyle name="40% - Accent6 18 6 2 2" xfId="28131"/>
    <cellStyle name="40% - Accent6 18 6 3" xfId="28132"/>
    <cellStyle name="40% - Accent6 18 7" xfId="28133"/>
    <cellStyle name="40% - Accent6 180" xfId="28134"/>
    <cellStyle name="40% - Accent6 181" xfId="28135"/>
    <cellStyle name="40% - Accent6 182" xfId="28136"/>
    <cellStyle name="40% - Accent6 183" xfId="28137"/>
    <cellStyle name="40% - Accent6 184" xfId="28138"/>
    <cellStyle name="40% - Accent6 185" xfId="28139"/>
    <cellStyle name="40% - Accent6 186" xfId="28140"/>
    <cellStyle name="40% - Accent6 187" xfId="28141"/>
    <cellStyle name="40% - Accent6 188" xfId="28142"/>
    <cellStyle name="40% - Accent6 189" xfId="28143"/>
    <cellStyle name="40% - Accent6 19" xfId="28144"/>
    <cellStyle name="40% - Accent6 19 2" xfId="28145"/>
    <cellStyle name="40% - Accent6 19 2 2" xfId="28146"/>
    <cellStyle name="40% - Accent6 19 2 3" xfId="28147"/>
    <cellStyle name="40% - Accent6 19 2 4" xfId="28148"/>
    <cellStyle name="40% - Accent6 19 2 5" xfId="28149"/>
    <cellStyle name="40% - Accent6 19 3" xfId="28150"/>
    <cellStyle name="40% - Accent6 19 3 2" xfId="28151"/>
    <cellStyle name="40% - Accent6 19 3 2 2" xfId="28152"/>
    <cellStyle name="40% - Accent6 19 3 3" xfId="28153"/>
    <cellStyle name="40% - Accent6 19 4" xfId="28154"/>
    <cellStyle name="40% - Accent6 19 4 2" xfId="28155"/>
    <cellStyle name="40% - Accent6 19 4 2 2" xfId="28156"/>
    <cellStyle name="40% - Accent6 19 4 3" xfId="28157"/>
    <cellStyle name="40% - Accent6 19 5" xfId="28158"/>
    <cellStyle name="40% - Accent6 19 5 2" xfId="28159"/>
    <cellStyle name="40% - Accent6 19 5 2 2" xfId="28160"/>
    <cellStyle name="40% - Accent6 19 5 3" xfId="28161"/>
    <cellStyle name="40% - Accent6 19 6" xfId="28162"/>
    <cellStyle name="40% - Accent6 19 6 2" xfId="28163"/>
    <cellStyle name="40% - Accent6 19 6 2 2" xfId="28164"/>
    <cellStyle name="40% - Accent6 19 6 3" xfId="28165"/>
    <cellStyle name="40% - Accent6 19 7" xfId="28166"/>
    <cellStyle name="40% - Accent6 190" xfId="28167"/>
    <cellStyle name="40% - Accent6 191" xfId="28168"/>
    <cellStyle name="40% - Accent6 192" xfId="28169"/>
    <cellStyle name="40% - Accent6 193" xfId="28170"/>
    <cellStyle name="40% - Accent6 194" xfId="28171"/>
    <cellStyle name="40% - Accent6 195" xfId="28172"/>
    <cellStyle name="40% - Accent6 196" xfId="28173"/>
    <cellStyle name="40% - Accent6 197" xfId="28174"/>
    <cellStyle name="40% - Accent6 198" xfId="28175"/>
    <cellStyle name="40% - Accent6 199" xfId="28176"/>
    <cellStyle name="40% - Accent6 2" xfId="28177"/>
    <cellStyle name="40% - Accent6 2 10" xfId="28178"/>
    <cellStyle name="40% - Accent6 2 10 2" xfId="28179"/>
    <cellStyle name="40% - Accent6 2 10 2 2" xfId="28180"/>
    <cellStyle name="40% - Accent6 2 10 3" xfId="28181"/>
    <cellStyle name="40% - Accent6 2 11" xfId="28182"/>
    <cellStyle name="40% - Accent6 2 11 2" xfId="28183"/>
    <cellStyle name="40% - Accent6 2 11 2 2" xfId="28184"/>
    <cellStyle name="40% - Accent6 2 11 3" xfId="28185"/>
    <cellStyle name="40% - Accent6 2 12" xfId="28186"/>
    <cellStyle name="40% - Accent6 2 12 2" xfId="28187"/>
    <cellStyle name="40% - Accent6 2 12 2 2" xfId="28188"/>
    <cellStyle name="40% - Accent6 2 12 3" xfId="28189"/>
    <cellStyle name="40% - Accent6 2 13" xfId="28190"/>
    <cellStyle name="40% - Accent6 2 13 2" xfId="28191"/>
    <cellStyle name="40% - Accent6 2 13 2 2" xfId="28192"/>
    <cellStyle name="40% - Accent6 2 13 3" xfId="28193"/>
    <cellStyle name="40% - Accent6 2 14" xfId="28194"/>
    <cellStyle name="40% - Accent6 2 14 2" xfId="28195"/>
    <cellStyle name="40% - Accent6 2 14 2 2" xfId="28196"/>
    <cellStyle name="40% - Accent6 2 14 3" xfId="28197"/>
    <cellStyle name="40% - Accent6 2 15" xfId="28198"/>
    <cellStyle name="40% - Accent6 2 15 2" xfId="28199"/>
    <cellStyle name="40% - Accent6 2 15 2 2" xfId="28200"/>
    <cellStyle name="40% - Accent6 2 15 3" xfId="28201"/>
    <cellStyle name="40% - Accent6 2 16" xfId="28202"/>
    <cellStyle name="40% - Accent6 2 17" xfId="28203"/>
    <cellStyle name="40% - Accent6 2 17 2" xfId="28204"/>
    <cellStyle name="40% - Accent6 2 17 2 2" xfId="28205"/>
    <cellStyle name="40% - Accent6 2 17 3" xfId="28206"/>
    <cellStyle name="40% - Accent6 2 18" xfId="28207"/>
    <cellStyle name="40% - Accent6 2 18 2" xfId="28208"/>
    <cellStyle name="40% - Accent6 2 18 2 2" xfId="28209"/>
    <cellStyle name="40% - Accent6 2 18 3" xfId="28210"/>
    <cellStyle name="40% - Accent6 2 19" xfId="28211"/>
    <cellStyle name="40% - Accent6 2 19 2" xfId="28212"/>
    <cellStyle name="40% - Accent6 2 19 2 2" xfId="28213"/>
    <cellStyle name="40% - Accent6 2 19 3" xfId="28214"/>
    <cellStyle name="40% - Accent6 2 2" xfId="28215"/>
    <cellStyle name="40% - Accent6 2 2 10" xfId="28216"/>
    <cellStyle name="40% - Accent6 2 2 11" xfId="28217"/>
    <cellStyle name="40% - Accent6 2 2 12" xfId="28218"/>
    <cellStyle name="40% - Accent6 2 2 2" xfId="28219"/>
    <cellStyle name="40% - Accent6 2 2 2 10" xfId="28220"/>
    <cellStyle name="40% - Accent6 2 2 2 2" xfId="28221"/>
    <cellStyle name="40% - Accent6 2 2 2 2 2" xfId="28222"/>
    <cellStyle name="40% - Accent6 2 2 2 2 2 2" xfId="28223"/>
    <cellStyle name="40% - Accent6 2 2 2 2 2 2 2" xfId="28224"/>
    <cellStyle name="40% - Accent6 2 2 2 2 2 2 2 2" xfId="28225"/>
    <cellStyle name="40% - Accent6 2 2 2 2 2 2 2 2 2" xfId="28226"/>
    <cellStyle name="40% - Accent6 2 2 2 2 2 2 2 2 2 2" xfId="28227"/>
    <cellStyle name="40% - Accent6 2 2 2 2 2 2 2 2 2 2 2" xfId="28228"/>
    <cellStyle name="40% - Accent6 2 2 2 2 2 2 2 2 2 3" xfId="28229"/>
    <cellStyle name="40% - Accent6 2 2 2 2 2 2 2 2 3" xfId="28230"/>
    <cellStyle name="40% - Accent6 2 2 2 2 2 2 2 2 3 2" xfId="28231"/>
    <cellStyle name="40% - Accent6 2 2 2 2 2 2 2 2 3 2 2" xfId="28232"/>
    <cellStyle name="40% - Accent6 2 2 2 2 2 2 2 2 3 3" xfId="28233"/>
    <cellStyle name="40% - Accent6 2 2 2 2 2 2 2 2 4" xfId="28234"/>
    <cellStyle name="40% - Accent6 2 2 2 2 2 2 2 3" xfId="28235"/>
    <cellStyle name="40% - Accent6 2 2 2 2 2 2 2 4" xfId="28236"/>
    <cellStyle name="40% - Accent6 2 2 2 2 2 2 2 4 2" xfId="28237"/>
    <cellStyle name="40% - Accent6 2 2 2 2 2 2 2 5" xfId="28238"/>
    <cellStyle name="40% - Accent6 2 2 2 2 2 2 2 6" xfId="28239"/>
    <cellStyle name="40% - Accent6 2 2 2 2 2 2 2 7" xfId="28240"/>
    <cellStyle name="40% - Accent6 2 2 2 2 2 2 3" xfId="28241"/>
    <cellStyle name="40% - Accent6 2 2 2 2 2 2 3 2" xfId="28242"/>
    <cellStyle name="40% - Accent6 2 2 2 2 2 2 3 2 2" xfId="28243"/>
    <cellStyle name="40% - Accent6 2 2 2 2 2 2 3 3" xfId="28244"/>
    <cellStyle name="40% - Accent6 2 2 2 2 2 2 4" xfId="28245"/>
    <cellStyle name="40% - Accent6 2 2 2 2 2 2 5" xfId="28246"/>
    <cellStyle name="40% - Accent6 2 2 2 2 2 2 6" xfId="28247"/>
    <cellStyle name="40% - Accent6 2 2 2 2 2 2 7" xfId="28248"/>
    <cellStyle name="40% - Accent6 2 2 2 2 2 3" xfId="28249"/>
    <cellStyle name="40% - Accent6 2 2 2 2 2 4" xfId="28250"/>
    <cellStyle name="40% - Accent6 2 2 2 2 2 4 2" xfId="28251"/>
    <cellStyle name="40% - Accent6 2 2 2 2 2 5" xfId="28252"/>
    <cellStyle name="40% - Accent6 2 2 2 2 2 6" xfId="28253"/>
    <cellStyle name="40% - Accent6 2 2 2 2 2 7" xfId="28254"/>
    <cellStyle name="40% - Accent6 2 2 2 2 3" xfId="28255"/>
    <cellStyle name="40% - Accent6 2 2 2 2 3 2" xfId="28256"/>
    <cellStyle name="40% - Accent6 2 2 2 2 3 2 2" xfId="28257"/>
    <cellStyle name="40% - Accent6 2 2 2 2 3 3" xfId="28258"/>
    <cellStyle name="40% - Accent6 2 2 2 2 4" xfId="28259"/>
    <cellStyle name="40% - Accent6 2 2 2 2 4 2" xfId="28260"/>
    <cellStyle name="40% - Accent6 2 2 2 2 4 2 2" xfId="28261"/>
    <cellStyle name="40% - Accent6 2 2 2 2 4 3" xfId="28262"/>
    <cellStyle name="40% - Accent6 2 2 2 2 5" xfId="28263"/>
    <cellStyle name="40% - Accent6 2 2 2 2 5 2" xfId="28264"/>
    <cellStyle name="40% - Accent6 2 2 2 2 5 2 2" xfId="28265"/>
    <cellStyle name="40% - Accent6 2 2 2 2 5 3" xfId="28266"/>
    <cellStyle name="40% - Accent6 2 2 2 2 6" xfId="28267"/>
    <cellStyle name="40% - Accent6 2 2 2 2 7" xfId="28268"/>
    <cellStyle name="40% - Accent6 2 2 2 2 8" xfId="28269"/>
    <cellStyle name="40% - Accent6 2 2 2 2 9" xfId="28270"/>
    <cellStyle name="40% - Accent6 2 2 2 3" xfId="28271"/>
    <cellStyle name="40% - Accent6 2 2 2 4" xfId="28272"/>
    <cellStyle name="40% - Accent6 2 2 2 5" xfId="28273"/>
    <cellStyle name="40% - Accent6 2 2 2 6" xfId="28274"/>
    <cellStyle name="40% - Accent6 2 2 2 6 2" xfId="28275"/>
    <cellStyle name="40% - Accent6 2 2 2 7" xfId="28276"/>
    <cellStyle name="40% - Accent6 2 2 2 8" xfId="28277"/>
    <cellStyle name="40% - Accent6 2 2 2 9" xfId="28278"/>
    <cellStyle name="40% - Accent6 2 2 3" xfId="28279"/>
    <cellStyle name="40% - Accent6 2 2 3 2" xfId="28280"/>
    <cellStyle name="40% - Accent6 2 2 3 2 2" xfId="28281"/>
    <cellStyle name="40% - Accent6 2 2 3 3" xfId="28282"/>
    <cellStyle name="40% - Accent6 2 2 3 4" xfId="28283"/>
    <cellStyle name="40% - Accent6 2 2 4" xfId="28284"/>
    <cellStyle name="40% - Accent6 2 2 4 2" xfId="28285"/>
    <cellStyle name="40% - Accent6 2 2 4 2 2" xfId="28286"/>
    <cellStyle name="40% - Accent6 2 2 4 3" xfId="28287"/>
    <cellStyle name="40% - Accent6 2 2 5" xfId="28288"/>
    <cellStyle name="40% - Accent6 2 2 5 2" xfId="28289"/>
    <cellStyle name="40% - Accent6 2 2 5 2 2" xfId="28290"/>
    <cellStyle name="40% - Accent6 2 2 5 3" xfId="28291"/>
    <cellStyle name="40% - Accent6 2 2 6" xfId="28292"/>
    <cellStyle name="40% - Accent6 2 2 6 2" xfId="28293"/>
    <cellStyle name="40% - Accent6 2 2 6 2 2" xfId="28294"/>
    <cellStyle name="40% - Accent6 2 2 6 3" xfId="28295"/>
    <cellStyle name="40% - Accent6 2 2 7" xfId="28296"/>
    <cellStyle name="40% - Accent6 2 2 8" xfId="28297"/>
    <cellStyle name="40% - Accent6 2 2 9" xfId="28298"/>
    <cellStyle name="40% - Accent6 2 20" xfId="28299"/>
    <cellStyle name="40% - Accent6 2 21" xfId="28300"/>
    <cellStyle name="40% - Accent6 2 22" xfId="28301"/>
    <cellStyle name="40% - Accent6 2 23" xfId="28302"/>
    <cellStyle name="40% - Accent6 2 24" xfId="28303"/>
    <cellStyle name="40% - Accent6 2 25" xfId="28304"/>
    <cellStyle name="40% - Accent6 2 26" xfId="28305"/>
    <cellStyle name="40% - Accent6 2 27" xfId="28306"/>
    <cellStyle name="40% - Accent6 2 28" xfId="28307"/>
    <cellStyle name="40% - Accent6 2 29" xfId="28308"/>
    <cellStyle name="40% - Accent6 2 3" xfId="28309"/>
    <cellStyle name="40% - Accent6 2 3 2" xfId="28310"/>
    <cellStyle name="40% - Accent6 2 3 3" xfId="28311"/>
    <cellStyle name="40% - Accent6 2 3 3 2" xfId="28312"/>
    <cellStyle name="40% - Accent6 2 3 4" xfId="28313"/>
    <cellStyle name="40% - Accent6 2 30" xfId="28314"/>
    <cellStyle name="40% - Accent6 2 31" xfId="28315"/>
    <cellStyle name="40% - Accent6 2 32" xfId="28316"/>
    <cellStyle name="40% - Accent6 2 4" xfId="28317"/>
    <cellStyle name="40% - Accent6 2 4 2" xfId="28318"/>
    <cellStyle name="40% - Accent6 2 4 3" xfId="28319"/>
    <cellStyle name="40% - Accent6 2 4 3 2" xfId="28320"/>
    <cellStyle name="40% - Accent6 2 4 4" xfId="28321"/>
    <cellStyle name="40% - Accent6 2 5" xfId="28322"/>
    <cellStyle name="40% - Accent6 2 5 2" xfId="28323"/>
    <cellStyle name="40% - Accent6 2 5 3" xfId="28324"/>
    <cellStyle name="40% - Accent6 2 5 3 2" xfId="28325"/>
    <cellStyle name="40% - Accent6 2 5 4" xfId="28326"/>
    <cellStyle name="40% - Accent6 2 6" xfId="28327"/>
    <cellStyle name="40% - Accent6 2 6 2" xfId="28328"/>
    <cellStyle name="40% - Accent6 2 6 2 2" xfId="28329"/>
    <cellStyle name="40% - Accent6 2 6 3" xfId="28330"/>
    <cellStyle name="40% - Accent6 2 7" xfId="28331"/>
    <cellStyle name="40% - Accent6 2 7 2" xfId="28332"/>
    <cellStyle name="40% - Accent6 2 7 2 2" xfId="28333"/>
    <cellStyle name="40% - Accent6 2 7 3" xfId="28334"/>
    <cellStyle name="40% - Accent6 2 8" xfId="28335"/>
    <cellStyle name="40% - Accent6 2 8 2" xfId="28336"/>
    <cellStyle name="40% - Accent6 2 8 2 2" xfId="28337"/>
    <cellStyle name="40% - Accent6 2 8 3" xfId="28338"/>
    <cellStyle name="40% - Accent6 2 9" xfId="28339"/>
    <cellStyle name="40% - Accent6 2 9 2" xfId="28340"/>
    <cellStyle name="40% - Accent6 2 9 2 2" xfId="28341"/>
    <cellStyle name="40% - Accent6 2 9 3" xfId="28342"/>
    <cellStyle name="40% - Accent6 20" xfId="28343"/>
    <cellStyle name="40% - Accent6 20 2" xfId="28344"/>
    <cellStyle name="40% - Accent6 20 2 2" xfId="28345"/>
    <cellStyle name="40% - Accent6 20 2 3" xfId="28346"/>
    <cellStyle name="40% - Accent6 20 2 4" xfId="28347"/>
    <cellStyle name="40% - Accent6 20 2 5" xfId="28348"/>
    <cellStyle name="40% - Accent6 20 3" xfId="28349"/>
    <cellStyle name="40% - Accent6 20 3 2" xfId="28350"/>
    <cellStyle name="40% - Accent6 20 3 2 2" xfId="28351"/>
    <cellStyle name="40% - Accent6 20 3 3" xfId="28352"/>
    <cellStyle name="40% - Accent6 20 4" xfId="28353"/>
    <cellStyle name="40% - Accent6 20 4 2" xfId="28354"/>
    <cellStyle name="40% - Accent6 20 4 2 2" xfId="28355"/>
    <cellStyle name="40% - Accent6 20 4 3" xfId="28356"/>
    <cellStyle name="40% - Accent6 20 5" xfId="28357"/>
    <cellStyle name="40% - Accent6 20 5 2" xfId="28358"/>
    <cellStyle name="40% - Accent6 20 5 2 2" xfId="28359"/>
    <cellStyle name="40% - Accent6 20 5 3" xfId="28360"/>
    <cellStyle name="40% - Accent6 20 6" xfId="28361"/>
    <cellStyle name="40% - Accent6 20 6 2" xfId="28362"/>
    <cellStyle name="40% - Accent6 20 6 2 2" xfId="28363"/>
    <cellStyle name="40% - Accent6 20 6 3" xfId="28364"/>
    <cellStyle name="40% - Accent6 20 7" xfId="28365"/>
    <cellStyle name="40% - Accent6 200" xfId="28366"/>
    <cellStyle name="40% - Accent6 201" xfId="28367"/>
    <cellStyle name="40% - Accent6 202" xfId="28368"/>
    <cellStyle name="40% - Accent6 203" xfId="28369"/>
    <cellStyle name="40% - Accent6 204" xfId="28370"/>
    <cellStyle name="40% - Accent6 205" xfId="28371"/>
    <cellStyle name="40% - Accent6 206" xfId="28372"/>
    <cellStyle name="40% - Accent6 207" xfId="28373"/>
    <cellStyle name="40% - Accent6 208" xfId="28374"/>
    <cellStyle name="40% - Accent6 209" xfId="28375"/>
    <cellStyle name="40% - Accent6 21" xfId="28376"/>
    <cellStyle name="40% - Accent6 21 2" xfId="28377"/>
    <cellStyle name="40% - Accent6 21 2 2" xfId="28378"/>
    <cellStyle name="40% - Accent6 21 2 3" xfId="28379"/>
    <cellStyle name="40% - Accent6 21 2 4" xfId="28380"/>
    <cellStyle name="40% - Accent6 21 2 5" xfId="28381"/>
    <cellStyle name="40% - Accent6 21 3" xfId="28382"/>
    <cellStyle name="40% - Accent6 21 3 2" xfId="28383"/>
    <cellStyle name="40% - Accent6 21 3 2 2" xfId="28384"/>
    <cellStyle name="40% - Accent6 21 3 3" xfId="28385"/>
    <cellStyle name="40% - Accent6 21 4" xfId="28386"/>
    <cellStyle name="40% - Accent6 21 4 2" xfId="28387"/>
    <cellStyle name="40% - Accent6 21 4 2 2" xfId="28388"/>
    <cellStyle name="40% - Accent6 21 4 3" xfId="28389"/>
    <cellStyle name="40% - Accent6 21 5" xfId="28390"/>
    <cellStyle name="40% - Accent6 21 5 2" xfId="28391"/>
    <cellStyle name="40% - Accent6 21 5 2 2" xfId="28392"/>
    <cellStyle name="40% - Accent6 21 5 3" xfId="28393"/>
    <cellStyle name="40% - Accent6 21 6" xfId="28394"/>
    <cellStyle name="40% - Accent6 21 6 2" xfId="28395"/>
    <cellStyle name="40% - Accent6 21 6 2 2" xfId="28396"/>
    <cellStyle name="40% - Accent6 21 6 3" xfId="28397"/>
    <cellStyle name="40% - Accent6 21 7" xfId="28398"/>
    <cellStyle name="40% - Accent6 210" xfId="28399"/>
    <cellStyle name="40% - Accent6 211" xfId="28400"/>
    <cellStyle name="40% - Accent6 212" xfId="28401"/>
    <cellStyle name="40% - Accent6 213" xfId="28402"/>
    <cellStyle name="40% - Accent6 214" xfId="28403"/>
    <cellStyle name="40% - Accent6 215" xfId="28404"/>
    <cellStyle name="40% - Accent6 216" xfId="28405"/>
    <cellStyle name="40% - Accent6 217" xfId="28406"/>
    <cellStyle name="40% - Accent6 218" xfId="28407"/>
    <cellStyle name="40% - Accent6 219" xfId="28408"/>
    <cellStyle name="40% - Accent6 22" xfId="28409"/>
    <cellStyle name="40% - Accent6 22 2" xfId="28410"/>
    <cellStyle name="40% - Accent6 22 2 2" xfId="28411"/>
    <cellStyle name="40% - Accent6 22 2 3" xfId="28412"/>
    <cellStyle name="40% - Accent6 22 2 4" xfId="28413"/>
    <cellStyle name="40% - Accent6 22 2 5" xfId="28414"/>
    <cellStyle name="40% - Accent6 22 3" xfId="28415"/>
    <cellStyle name="40% - Accent6 22 3 2" xfId="28416"/>
    <cellStyle name="40% - Accent6 22 3 2 2" xfId="28417"/>
    <cellStyle name="40% - Accent6 22 3 3" xfId="28418"/>
    <cellStyle name="40% - Accent6 22 4" xfId="28419"/>
    <cellStyle name="40% - Accent6 22 4 2" xfId="28420"/>
    <cellStyle name="40% - Accent6 22 4 2 2" xfId="28421"/>
    <cellStyle name="40% - Accent6 22 4 3" xfId="28422"/>
    <cellStyle name="40% - Accent6 22 5" xfId="28423"/>
    <cellStyle name="40% - Accent6 22 5 2" xfId="28424"/>
    <cellStyle name="40% - Accent6 22 5 2 2" xfId="28425"/>
    <cellStyle name="40% - Accent6 22 5 3" xfId="28426"/>
    <cellStyle name="40% - Accent6 22 6" xfId="28427"/>
    <cellStyle name="40% - Accent6 22 6 2" xfId="28428"/>
    <cellStyle name="40% - Accent6 22 6 2 2" xfId="28429"/>
    <cellStyle name="40% - Accent6 22 6 3" xfId="28430"/>
    <cellStyle name="40% - Accent6 22 7" xfId="28431"/>
    <cellStyle name="40% - Accent6 220" xfId="28432"/>
    <cellStyle name="40% - Accent6 221" xfId="28433"/>
    <cellStyle name="40% - Accent6 222" xfId="28434"/>
    <cellStyle name="40% - Accent6 223" xfId="28435"/>
    <cellStyle name="40% - Accent6 224" xfId="28436"/>
    <cellStyle name="40% - Accent6 225" xfId="28437"/>
    <cellStyle name="40% - Accent6 226" xfId="28438"/>
    <cellStyle name="40% - Accent6 227" xfId="28439"/>
    <cellStyle name="40% - Accent6 228" xfId="28440"/>
    <cellStyle name="40% - Accent6 229" xfId="28441"/>
    <cellStyle name="40% - Accent6 23" xfId="28442"/>
    <cellStyle name="40% - Accent6 23 2" xfId="28443"/>
    <cellStyle name="40% - Accent6 23 2 2" xfId="28444"/>
    <cellStyle name="40% - Accent6 23 2 3" xfId="28445"/>
    <cellStyle name="40% - Accent6 23 2 4" xfId="28446"/>
    <cellStyle name="40% - Accent6 23 2 5" xfId="28447"/>
    <cellStyle name="40% - Accent6 23 3" xfId="28448"/>
    <cellStyle name="40% - Accent6 23 3 2" xfId="28449"/>
    <cellStyle name="40% - Accent6 23 3 2 2" xfId="28450"/>
    <cellStyle name="40% - Accent6 23 3 3" xfId="28451"/>
    <cellStyle name="40% - Accent6 23 4" xfId="28452"/>
    <cellStyle name="40% - Accent6 23 4 2" xfId="28453"/>
    <cellStyle name="40% - Accent6 23 4 2 2" xfId="28454"/>
    <cellStyle name="40% - Accent6 23 4 3" xfId="28455"/>
    <cellStyle name="40% - Accent6 23 5" xfId="28456"/>
    <cellStyle name="40% - Accent6 23 5 2" xfId="28457"/>
    <cellStyle name="40% - Accent6 23 5 2 2" xfId="28458"/>
    <cellStyle name="40% - Accent6 23 5 3" xfId="28459"/>
    <cellStyle name="40% - Accent6 23 6" xfId="28460"/>
    <cellStyle name="40% - Accent6 23 6 2" xfId="28461"/>
    <cellStyle name="40% - Accent6 23 6 2 2" xfId="28462"/>
    <cellStyle name="40% - Accent6 23 6 3" xfId="28463"/>
    <cellStyle name="40% - Accent6 23 7" xfId="28464"/>
    <cellStyle name="40% - Accent6 230" xfId="28465"/>
    <cellStyle name="40% - Accent6 231" xfId="28466"/>
    <cellStyle name="40% - Accent6 232" xfId="28467"/>
    <cellStyle name="40% - Accent6 233" xfId="28468"/>
    <cellStyle name="40% - Accent6 234" xfId="28469"/>
    <cellStyle name="40% - Accent6 235" xfId="28470"/>
    <cellStyle name="40% - Accent6 236" xfId="28471"/>
    <cellStyle name="40% - Accent6 237" xfId="28472"/>
    <cellStyle name="40% - Accent6 24" xfId="28473"/>
    <cellStyle name="40% - Accent6 24 2" xfId="28474"/>
    <cellStyle name="40% - Accent6 24 2 2" xfId="28475"/>
    <cellStyle name="40% - Accent6 24 2 3" xfId="28476"/>
    <cellStyle name="40% - Accent6 24 2 4" xfId="28477"/>
    <cellStyle name="40% - Accent6 24 2 5" xfId="28478"/>
    <cellStyle name="40% - Accent6 24 3" xfId="28479"/>
    <cellStyle name="40% - Accent6 24 3 2" xfId="28480"/>
    <cellStyle name="40% - Accent6 24 3 2 2" xfId="28481"/>
    <cellStyle name="40% - Accent6 24 3 3" xfId="28482"/>
    <cellStyle name="40% - Accent6 24 4" xfId="28483"/>
    <cellStyle name="40% - Accent6 24 4 2" xfId="28484"/>
    <cellStyle name="40% - Accent6 24 4 2 2" xfId="28485"/>
    <cellStyle name="40% - Accent6 24 4 3" xfId="28486"/>
    <cellStyle name="40% - Accent6 24 5" xfId="28487"/>
    <cellStyle name="40% - Accent6 24 5 2" xfId="28488"/>
    <cellStyle name="40% - Accent6 24 5 2 2" xfId="28489"/>
    <cellStyle name="40% - Accent6 24 5 3" xfId="28490"/>
    <cellStyle name="40% - Accent6 24 6" xfId="28491"/>
    <cellStyle name="40% - Accent6 24 6 2" xfId="28492"/>
    <cellStyle name="40% - Accent6 24 6 2 2" xfId="28493"/>
    <cellStyle name="40% - Accent6 24 6 3" xfId="28494"/>
    <cellStyle name="40% - Accent6 24 7" xfId="28495"/>
    <cellStyle name="40% - Accent6 25" xfId="28496"/>
    <cellStyle name="40% - Accent6 25 2" xfId="28497"/>
    <cellStyle name="40% - Accent6 25 2 2" xfId="28498"/>
    <cellStyle name="40% - Accent6 25 2 3" xfId="28499"/>
    <cellStyle name="40% - Accent6 25 2 4" xfId="28500"/>
    <cellStyle name="40% - Accent6 25 2 5" xfId="28501"/>
    <cellStyle name="40% - Accent6 25 3" xfId="28502"/>
    <cellStyle name="40% - Accent6 25 3 2" xfId="28503"/>
    <cellStyle name="40% - Accent6 25 3 2 2" xfId="28504"/>
    <cellStyle name="40% - Accent6 25 3 3" xfId="28505"/>
    <cellStyle name="40% - Accent6 25 4" xfId="28506"/>
    <cellStyle name="40% - Accent6 25 4 2" xfId="28507"/>
    <cellStyle name="40% - Accent6 25 4 2 2" xfId="28508"/>
    <cellStyle name="40% - Accent6 25 4 3" xfId="28509"/>
    <cellStyle name="40% - Accent6 25 5" xfId="28510"/>
    <cellStyle name="40% - Accent6 25 5 2" xfId="28511"/>
    <cellStyle name="40% - Accent6 25 5 2 2" xfId="28512"/>
    <cellStyle name="40% - Accent6 25 5 3" xfId="28513"/>
    <cellStyle name="40% - Accent6 25 6" xfId="28514"/>
    <cellStyle name="40% - Accent6 25 6 2" xfId="28515"/>
    <cellStyle name="40% - Accent6 25 6 2 2" xfId="28516"/>
    <cellStyle name="40% - Accent6 25 6 3" xfId="28517"/>
    <cellStyle name="40% - Accent6 25 7" xfId="28518"/>
    <cellStyle name="40% - Accent6 26" xfId="28519"/>
    <cellStyle name="40% - Accent6 26 2" xfId="28520"/>
    <cellStyle name="40% - Accent6 26 2 2" xfId="28521"/>
    <cellStyle name="40% - Accent6 26 2 3" xfId="28522"/>
    <cellStyle name="40% - Accent6 26 2 4" xfId="28523"/>
    <cellStyle name="40% - Accent6 26 2 5" xfId="28524"/>
    <cellStyle name="40% - Accent6 26 3" xfId="28525"/>
    <cellStyle name="40% - Accent6 26 3 2" xfId="28526"/>
    <cellStyle name="40% - Accent6 26 3 2 2" xfId="28527"/>
    <cellStyle name="40% - Accent6 26 3 3" xfId="28528"/>
    <cellStyle name="40% - Accent6 26 4" xfId="28529"/>
    <cellStyle name="40% - Accent6 26 4 2" xfId="28530"/>
    <cellStyle name="40% - Accent6 26 4 2 2" xfId="28531"/>
    <cellStyle name="40% - Accent6 26 4 3" xfId="28532"/>
    <cellStyle name="40% - Accent6 26 5" xfId="28533"/>
    <cellStyle name="40% - Accent6 26 5 2" xfId="28534"/>
    <cellStyle name="40% - Accent6 26 5 2 2" xfId="28535"/>
    <cellStyle name="40% - Accent6 26 5 3" xfId="28536"/>
    <cellStyle name="40% - Accent6 26 6" xfId="28537"/>
    <cellStyle name="40% - Accent6 26 6 2" xfId="28538"/>
    <cellStyle name="40% - Accent6 26 6 2 2" xfId="28539"/>
    <cellStyle name="40% - Accent6 26 6 3" xfId="28540"/>
    <cellStyle name="40% - Accent6 26 7" xfId="28541"/>
    <cellStyle name="40% - Accent6 27" xfId="28542"/>
    <cellStyle name="40% - Accent6 27 2" xfId="28543"/>
    <cellStyle name="40% - Accent6 27 2 2" xfId="28544"/>
    <cellStyle name="40% - Accent6 27 2 3" xfId="28545"/>
    <cellStyle name="40% - Accent6 27 2 4" xfId="28546"/>
    <cellStyle name="40% - Accent6 27 2 5" xfId="28547"/>
    <cellStyle name="40% - Accent6 27 3" xfId="28548"/>
    <cellStyle name="40% - Accent6 27 3 2" xfId="28549"/>
    <cellStyle name="40% - Accent6 27 3 2 2" xfId="28550"/>
    <cellStyle name="40% - Accent6 27 3 3" xfId="28551"/>
    <cellStyle name="40% - Accent6 27 4" xfId="28552"/>
    <cellStyle name="40% - Accent6 27 4 2" xfId="28553"/>
    <cellStyle name="40% - Accent6 27 4 2 2" xfId="28554"/>
    <cellStyle name="40% - Accent6 27 4 3" xfId="28555"/>
    <cellStyle name="40% - Accent6 27 5" xfId="28556"/>
    <cellStyle name="40% - Accent6 27 5 2" xfId="28557"/>
    <cellStyle name="40% - Accent6 27 5 2 2" xfId="28558"/>
    <cellStyle name="40% - Accent6 27 5 3" xfId="28559"/>
    <cellStyle name="40% - Accent6 27 6" xfId="28560"/>
    <cellStyle name="40% - Accent6 27 6 2" xfId="28561"/>
    <cellStyle name="40% - Accent6 27 6 2 2" xfId="28562"/>
    <cellStyle name="40% - Accent6 27 6 3" xfId="28563"/>
    <cellStyle name="40% - Accent6 27 7" xfId="28564"/>
    <cellStyle name="40% - Accent6 28" xfId="28565"/>
    <cellStyle name="40% - Accent6 28 2" xfId="28566"/>
    <cellStyle name="40% - Accent6 28 2 2" xfId="28567"/>
    <cellStyle name="40% - Accent6 28 2 3" xfId="28568"/>
    <cellStyle name="40% - Accent6 28 2 4" xfId="28569"/>
    <cellStyle name="40% - Accent6 28 2 5" xfId="28570"/>
    <cellStyle name="40% - Accent6 28 3" xfId="28571"/>
    <cellStyle name="40% - Accent6 28 3 2" xfId="28572"/>
    <cellStyle name="40% - Accent6 28 3 2 2" xfId="28573"/>
    <cellStyle name="40% - Accent6 28 3 3" xfId="28574"/>
    <cellStyle name="40% - Accent6 28 4" xfId="28575"/>
    <cellStyle name="40% - Accent6 28 4 2" xfId="28576"/>
    <cellStyle name="40% - Accent6 28 4 2 2" xfId="28577"/>
    <cellStyle name="40% - Accent6 28 4 3" xfId="28578"/>
    <cellStyle name="40% - Accent6 28 5" xfId="28579"/>
    <cellStyle name="40% - Accent6 28 5 2" xfId="28580"/>
    <cellStyle name="40% - Accent6 28 5 2 2" xfId="28581"/>
    <cellStyle name="40% - Accent6 28 5 3" xfId="28582"/>
    <cellStyle name="40% - Accent6 28 6" xfId="28583"/>
    <cellStyle name="40% - Accent6 28 6 2" xfId="28584"/>
    <cellStyle name="40% - Accent6 28 6 2 2" xfId="28585"/>
    <cellStyle name="40% - Accent6 28 6 3" xfId="28586"/>
    <cellStyle name="40% - Accent6 28 7" xfId="28587"/>
    <cellStyle name="40% - Accent6 29" xfId="28588"/>
    <cellStyle name="40% - Accent6 29 2" xfId="28589"/>
    <cellStyle name="40% - Accent6 29 2 2" xfId="28590"/>
    <cellStyle name="40% - Accent6 29 2 3" xfId="28591"/>
    <cellStyle name="40% - Accent6 29 2 4" xfId="28592"/>
    <cellStyle name="40% - Accent6 29 2 5" xfId="28593"/>
    <cellStyle name="40% - Accent6 29 3" xfId="28594"/>
    <cellStyle name="40% - Accent6 29 3 2" xfId="28595"/>
    <cellStyle name="40% - Accent6 29 3 2 2" xfId="28596"/>
    <cellStyle name="40% - Accent6 29 3 3" xfId="28597"/>
    <cellStyle name="40% - Accent6 29 4" xfId="28598"/>
    <cellStyle name="40% - Accent6 29 4 2" xfId="28599"/>
    <cellStyle name="40% - Accent6 29 4 2 2" xfId="28600"/>
    <cellStyle name="40% - Accent6 29 4 3" xfId="28601"/>
    <cellStyle name="40% - Accent6 29 5" xfId="28602"/>
    <cellStyle name="40% - Accent6 29 5 2" xfId="28603"/>
    <cellStyle name="40% - Accent6 29 5 2 2" xfId="28604"/>
    <cellStyle name="40% - Accent6 29 5 3" xfId="28605"/>
    <cellStyle name="40% - Accent6 29 6" xfId="28606"/>
    <cellStyle name="40% - Accent6 29 6 2" xfId="28607"/>
    <cellStyle name="40% - Accent6 29 6 2 2" xfId="28608"/>
    <cellStyle name="40% - Accent6 29 6 3" xfId="28609"/>
    <cellStyle name="40% - Accent6 29 7" xfId="28610"/>
    <cellStyle name="40% - Accent6 3" xfId="28611"/>
    <cellStyle name="40% - Accent6 3 10" xfId="28612"/>
    <cellStyle name="40% - Accent6 3 10 2" xfId="28613"/>
    <cellStyle name="40% - Accent6 3 10 2 2" xfId="28614"/>
    <cellStyle name="40% - Accent6 3 10 3" xfId="28615"/>
    <cellStyle name="40% - Accent6 3 11" xfId="28616"/>
    <cellStyle name="40% - Accent6 3 11 2" xfId="28617"/>
    <cellStyle name="40% - Accent6 3 11 2 2" xfId="28618"/>
    <cellStyle name="40% - Accent6 3 11 3" xfId="28619"/>
    <cellStyle name="40% - Accent6 3 12" xfId="28620"/>
    <cellStyle name="40% - Accent6 3 12 2" xfId="28621"/>
    <cellStyle name="40% - Accent6 3 12 2 2" xfId="28622"/>
    <cellStyle name="40% - Accent6 3 12 3" xfId="28623"/>
    <cellStyle name="40% - Accent6 3 13" xfId="28624"/>
    <cellStyle name="40% - Accent6 3 13 2" xfId="28625"/>
    <cellStyle name="40% - Accent6 3 13 2 2" xfId="28626"/>
    <cellStyle name="40% - Accent6 3 13 3" xfId="28627"/>
    <cellStyle name="40% - Accent6 3 14" xfId="28628"/>
    <cellStyle name="40% - Accent6 3 14 2" xfId="28629"/>
    <cellStyle name="40% - Accent6 3 14 2 2" xfId="28630"/>
    <cellStyle name="40% - Accent6 3 14 3" xfId="28631"/>
    <cellStyle name="40% - Accent6 3 15" xfId="28632"/>
    <cellStyle name="40% - Accent6 3 15 2" xfId="28633"/>
    <cellStyle name="40% - Accent6 3 15 2 2" xfId="28634"/>
    <cellStyle name="40% - Accent6 3 15 3" xfId="28635"/>
    <cellStyle name="40% - Accent6 3 16" xfId="28636"/>
    <cellStyle name="40% - Accent6 3 16 2" xfId="28637"/>
    <cellStyle name="40% - Accent6 3 16 2 2" xfId="28638"/>
    <cellStyle name="40% - Accent6 3 16 3" xfId="28639"/>
    <cellStyle name="40% - Accent6 3 17" xfId="28640"/>
    <cellStyle name="40% - Accent6 3 17 2" xfId="28641"/>
    <cellStyle name="40% - Accent6 3 17 2 2" xfId="28642"/>
    <cellStyle name="40% - Accent6 3 17 3" xfId="28643"/>
    <cellStyle name="40% - Accent6 3 18" xfId="28644"/>
    <cellStyle name="40% - Accent6 3 18 2" xfId="28645"/>
    <cellStyle name="40% - Accent6 3 18 2 2" xfId="28646"/>
    <cellStyle name="40% - Accent6 3 18 3" xfId="28647"/>
    <cellStyle name="40% - Accent6 3 19" xfId="28648"/>
    <cellStyle name="40% - Accent6 3 2" xfId="28649"/>
    <cellStyle name="40% - Accent6 3 2 2" xfId="28650"/>
    <cellStyle name="40% - Accent6 3 2 2 2" xfId="28651"/>
    <cellStyle name="40% - Accent6 3 2 2 3" xfId="28652"/>
    <cellStyle name="40% - Accent6 3 2 2 4" xfId="28653"/>
    <cellStyle name="40% - Accent6 3 2 3" xfId="28654"/>
    <cellStyle name="40% - Accent6 3 2 4" xfId="28655"/>
    <cellStyle name="40% - Accent6 3 2 5" xfId="28656"/>
    <cellStyle name="40% - Accent6 3 20" xfId="28657"/>
    <cellStyle name="40% - Accent6 3 21" xfId="28658"/>
    <cellStyle name="40% - Accent6 3 22" xfId="28659"/>
    <cellStyle name="40% - Accent6 3 23" xfId="28660"/>
    <cellStyle name="40% - Accent6 3 24" xfId="28661"/>
    <cellStyle name="40% - Accent6 3 25" xfId="28662"/>
    <cellStyle name="40% - Accent6 3 26" xfId="28663"/>
    <cellStyle name="40% - Accent6 3 27" xfId="28664"/>
    <cellStyle name="40% - Accent6 3 28" xfId="28665"/>
    <cellStyle name="40% - Accent6 3 29" xfId="28666"/>
    <cellStyle name="40% - Accent6 3 3" xfId="28667"/>
    <cellStyle name="40% - Accent6 3 3 2" xfId="28668"/>
    <cellStyle name="40% - Accent6 3 3 2 2" xfId="28669"/>
    <cellStyle name="40% - Accent6 3 3 2 3" xfId="28670"/>
    <cellStyle name="40% - Accent6 3 3 2 4" xfId="28671"/>
    <cellStyle name="40% - Accent6 3 3 3" xfId="28672"/>
    <cellStyle name="40% - Accent6 3 3 4" xfId="28673"/>
    <cellStyle name="40% - Accent6 3 4" xfId="28674"/>
    <cellStyle name="40% - Accent6 3 4 2" xfId="28675"/>
    <cellStyle name="40% - Accent6 3 4 2 2" xfId="28676"/>
    <cellStyle name="40% - Accent6 3 4 2 3" xfId="28677"/>
    <cellStyle name="40% - Accent6 3 4 2 4" xfId="28678"/>
    <cellStyle name="40% - Accent6 3 4 3" xfId="28679"/>
    <cellStyle name="40% - Accent6 3 5" xfId="28680"/>
    <cellStyle name="40% - Accent6 3 5 2" xfId="28681"/>
    <cellStyle name="40% - Accent6 3 5 2 2" xfId="28682"/>
    <cellStyle name="40% - Accent6 3 5 3" xfId="28683"/>
    <cellStyle name="40% - Accent6 3 6" xfId="28684"/>
    <cellStyle name="40% - Accent6 3 6 2" xfId="28685"/>
    <cellStyle name="40% - Accent6 3 6 2 2" xfId="28686"/>
    <cellStyle name="40% - Accent6 3 6 3" xfId="28687"/>
    <cellStyle name="40% - Accent6 3 7" xfId="28688"/>
    <cellStyle name="40% - Accent6 3 7 2" xfId="28689"/>
    <cellStyle name="40% - Accent6 3 7 2 2" xfId="28690"/>
    <cellStyle name="40% - Accent6 3 7 3" xfId="28691"/>
    <cellStyle name="40% - Accent6 3 8" xfId="28692"/>
    <cellStyle name="40% - Accent6 3 8 2" xfId="28693"/>
    <cellStyle name="40% - Accent6 3 8 2 2" xfId="28694"/>
    <cellStyle name="40% - Accent6 3 8 3" xfId="28695"/>
    <cellStyle name="40% - Accent6 3 9" xfId="28696"/>
    <cellStyle name="40% - Accent6 3 9 2" xfId="28697"/>
    <cellStyle name="40% - Accent6 3 9 2 2" xfId="28698"/>
    <cellStyle name="40% - Accent6 3 9 3" xfId="28699"/>
    <cellStyle name="40% - Accent6 30" xfId="28700"/>
    <cellStyle name="40% - Accent6 30 2" xfId="28701"/>
    <cellStyle name="40% - Accent6 30 2 2" xfId="28702"/>
    <cellStyle name="40% - Accent6 30 2 2 2" xfId="28703"/>
    <cellStyle name="40% - Accent6 30 2 3" xfId="28704"/>
    <cellStyle name="40% - Accent6 30 2 4" xfId="28705"/>
    <cellStyle name="40% - Accent6 30 2 5" xfId="28706"/>
    <cellStyle name="40% - Accent6 30 3" xfId="28707"/>
    <cellStyle name="40% - Accent6 30 3 2" xfId="28708"/>
    <cellStyle name="40% - Accent6 30 3 2 2" xfId="28709"/>
    <cellStyle name="40% - Accent6 30 3 3" xfId="28710"/>
    <cellStyle name="40% - Accent6 30 4" xfId="28711"/>
    <cellStyle name="40% - Accent6 30 4 2" xfId="28712"/>
    <cellStyle name="40% - Accent6 30 4 2 2" xfId="28713"/>
    <cellStyle name="40% - Accent6 30 4 3" xfId="28714"/>
    <cellStyle name="40% - Accent6 30 5" xfId="28715"/>
    <cellStyle name="40% - Accent6 30 5 2" xfId="28716"/>
    <cellStyle name="40% - Accent6 30 5 2 2" xfId="28717"/>
    <cellStyle name="40% - Accent6 30 5 3" xfId="28718"/>
    <cellStyle name="40% - Accent6 30 6" xfId="28719"/>
    <cellStyle name="40% - Accent6 30 7" xfId="28720"/>
    <cellStyle name="40% - Accent6 31" xfId="28721"/>
    <cellStyle name="40% - Accent6 31 2" xfId="28722"/>
    <cellStyle name="40% - Accent6 31 2 2" xfId="28723"/>
    <cellStyle name="40% - Accent6 31 2 3" xfId="28724"/>
    <cellStyle name="40% - Accent6 31 2 4" xfId="28725"/>
    <cellStyle name="40% - Accent6 31 2 5" xfId="28726"/>
    <cellStyle name="40% - Accent6 31 3" xfId="28727"/>
    <cellStyle name="40% - Accent6 31 4" xfId="28728"/>
    <cellStyle name="40% - Accent6 31 5" xfId="28729"/>
    <cellStyle name="40% - Accent6 31 6" xfId="28730"/>
    <cellStyle name="40% - Accent6 31 7" xfId="28731"/>
    <cellStyle name="40% - Accent6 32" xfId="28732"/>
    <cellStyle name="40% - Accent6 32 2" xfId="28733"/>
    <cellStyle name="40% - Accent6 32 2 2" xfId="28734"/>
    <cellStyle name="40% - Accent6 32 2 3" xfId="28735"/>
    <cellStyle name="40% - Accent6 32 2 4" xfId="28736"/>
    <cellStyle name="40% - Accent6 32 2 5" xfId="28737"/>
    <cellStyle name="40% - Accent6 32 3" xfId="28738"/>
    <cellStyle name="40% - Accent6 32 4" xfId="28739"/>
    <cellStyle name="40% - Accent6 32 5" xfId="28740"/>
    <cellStyle name="40% - Accent6 32 6" xfId="28741"/>
    <cellStyle name="40% - Accent6 32 7" xfId="28742"/>
    <cellStyle name="40% - Accent6 33" xfId="28743"/>
    <cellStyle name="40% - Accent6 33 2" xfId="28744"/>
    <cellStyle name="40% - Accent6 33 2 2" xfId="28745"/>
    <cellStyle name="40% - Accent6 33 2 3" xfId="28746"/>
    <cellStyle name="40% - Accent6 33 2 4" xfId="28747"/>
    <cellStyle name="40% - Accent6 33 2 5" xfId="28748"/>
    <cellStyle name="40% - Accent6 33 3" xfId="28749"/>
    <cellStyle name="40% - Accent6 33 4" xfId="28750"/>
    <cellStyle name="40% - Accent6 33 5" xfId="28751"/>
    <cellStyle name="40% - Accent6 33 6" xfId="28752"/>
    <cellStyle name="40% - Accent6 33 7" xfId="28753"/>
    <cellStyle name="40% - Accent6 34" xfId="28754"/>
    <cellStyle name="40% - Accent6 34 2" xfId="28755"/>
    <cellStyle name="40% - Accent6 34 2 2" xfId="28756"/>
    <cellStyle name="40% - Accent6 34 2 3" xfId="28757"/>
    <cellStyle name="40% - Accent6 34 2 4" xfId="28758"/>
    <cellStyle name="40% - Accent6 34 2 5" xfId="28759"/>
    <cellStyle name="40% - Accent6 34 3" xfId="28760"/>
    <cellStyle name="40% - Accent6 34 4" xfId="28761"/>
    <cellStyle name="40% - Accent6 34 5" xfId="28762"/>
    <cellStyle name="40% - Accent6 34 6" xfId="28763"/>
    <cellStyle name="40% - Accent6 34 7" xfId="28764"/>
    <cellStyle name="40% - Accent6 35" xfId="28765"/>
    <cellStyle name="40% - Accent6 35 2" xfId="28766"/>
    <cellStyle name="40% - Accent6 35 2 2" xfId="28767"/>
    <cellStyle name="40% - Accent6 35 2 3" xfId="28768"/>
    <cellStyle name="40% - Accent6 35 2 4" xfId="28769"/>
    <cellStyle name="40% - Accent6 35 2 5" xfId="28770"/>
    <cellStyle name="40% - Accent6 35 3" xfId="28771"/>
    <cellStyle name="40% - Accent6 35 4" xfId="28772"/>
    <cellStyle name="40% - Accent6 35 5" xfId="28773"/>
    <cellStyle name="40% - Accent6 35 6" xfId="28774"/>
    <cellStyle name="40% - Accent6 35 7" xfId="28775"/>
    <cellStyle name="40% - Accent6 35 8" xfId="28776"/>
    <cellStyle name="40% - Accent6 35 9" xfId="28777"/>
    <cellStyle name="40% - Accent6 36" xfId="28778"/>
    <cellStyle name="40% - Accent6 36 2" xfId="28779"/>
    <cellStyle name="40% - Accent6 36 2 2" xfId="28780"/>
    <cellStyle name="40% - Accent6 36 2 3" xfId="28781"/>
    <cellStyle name="40% - Accent6 36 2 4" xfId="28782"/>
    <cellStyle name="40% - Accent6 36 2 5" xfId="28783"/>
    <cellStyle name="40% - Accent6 36 3" xfId="28784"/>
    <cellStyle name="40% - Accent6 36 4" xfId="28785"/>
    <cellStyle name="40% - Accent6 36 5" xfId="28786"/>
    <cellStyle name="40% - Accent6 36 6" xfId="28787"/>
    <cellStyle name="40% - Accent6 36 7" xfId="28788"/>
    <cellStyle name="40% - Accent6 37" xfId="28789"/>
    <cellStyle name="40% - Accent6 37 2" xfId="28790"/>
    <cellStyle name="40% - Accent6 37 2 2" xfId="28791"/>
    <cellStyle name="40% - Accent6 37 2 3" xfId="28792"/>
    <cellStyle name="40% - Accent6 37 2 4" xfId="28793"/>
    <cellStyle name="40% - Accent6 37 2 5" xfId="28794"/>
    <cellStyle name="40% - Accent6 37 3" xfId="28795"/>
    <cellStyle name="40% - Accent6 37 4" xfId="28796"/>
    <cellStyle name="40% - Accent6 37 5" xfId="28797"/>
    <cellStyle name="40% - Accent6 37 6" xfId="28798"/>
    <cellStyle name="40% - Accent6 37 7" xfId="28799"/>
    <cellStyle name="40% - Accent6 38" xfId="28800"/>
    <cellStyle name="40% - Accent6 38 2" xfId="28801"/>
    <cellStyle name="40% - Accent6 38 2 2" xfId="28802"/>
    <cellStyle name="40% - Accent6 38 3" xfId="28803"/>
    <cellStyle name="40% - Accent6 38 4" xfId="28804"/>
    <cellStyle name="40% - Accent6 38 5" xfId="28805"/>
    <cellStyle name="40% - Accent6 38 6" xfId="28806"/>
    <cellStyle name="40% - Accent6 38 7" xfId="28807"/>
    <cellStyle name="40% - Accent6 39" xfId="28808"/>
    <cellStyle name="40% - Accent6 39 2" xfId="28809"/>
    <cellStyle name="40% - Accent6 39 2 2" xfId="28810"/>
    <cellStyle name="40% - Accent6 39 3" xfId="28811"/>
    <cellStyle name="40% - Accent6 39 4" xfId="28812"/>
    <cellStyle name="40% - Accent6 39 5" xfId="28813"/>
    <cellStyle name="40% - Accent6 39 6" xfId="28814"/>
    <cellStyle name="40% - Accent6 39 7" xfId="28815"/>
    <cellStyle name="40% - Accent6 4" xfId="28816"/>
    <cellStyle name="40% - Accent6 4 10" xfId="28817"/>
    <cellStyle name="40% - Accent6 4 10 2" xfId="28818"/>
    <cellStyle name="40% - Accent6 4 10 2 2" xfId="28819"/>
    <cellStyle name="40% - Accent6 4 10 3" xfId="28820"/>
    <cellStyle name="40% - Accent6 4 11" xfId="28821"/>
    <cellStyle name="40% - Accent6 4 11 2" xfId="28822"/>
    <cellStyle name="40% - Accent6 4 11 2 2" xfId="28823"/>
    <cellStyle name="40% - Accent6 4 11 3" xfId="28824"/>
    <cellStyle name="40% - Accent6 4 12" xfId="28825"/>
    <cellStyle name="40% - Accent6 4 12 2" xfId="28826"/>
    <cellStyle name="40% - Accent6 4 12 2 2" xfId="28827"/>
    <cellStyle name="40% - Accent6 4 12 3" xfId="28828"/>
    <cellStyle name="40% - Accent6 4 13" xfId="28829"/>
    <cellStyle name="40% - Accent6 4 13 2" xfId="28830"/>
    <cellStyle name="40% - Accent6 4 13 2 2" xfId="28831"/>
    <cellStyle name="40% - Accent6 4 13 3" xfId="28832"/>
    <cellStyle name="40% - Accent6 4 14" xfId="28833"/>
    <cellStyle name="40% - Accent6 4 14 2" xfId="28834"/>
    <cellStyle name="40% - Accent6 4 14 2 2" xfId="28835"/>
    <cellStyle name="40% - Accent6 4 14 3" xfId="28836"/>
    <cellStyle name="40% - Accent6 4 15" xfId="28837"/>
    <cellStyle name="40% - Accent6 4 15 2" xfId="28838"/>
    <cellStyle name="40% - Accent6 4 15 2 2" xfId="28839"/>
    <cellStyle name="40% - Accent6 4 15 3" xfId="28840"/>
    <cellStyle name="40% - Accent6 4 16" xfId="28841"/>
    <cellStyle name="40% - Accent6 4 16 2" xfId="28842"/>
    <cellStyle name="40% - Accent6 4 16 2 2" xfId="28843"/>
    <cellStyle name="40% - Accent6 4 16 3" xfId="28844"/>
    <cellStyle name="40% - Accent6 4 17" xfId="28845"/>
    <cellStyle name="40% - Accent6 4 17 2" xfId="28846"/>
    <cellStyle name="40% - Accent6 4 17 2 2" xfId="28847"/>
    <cellStyle name="40% - Accent6 4 17 3" xfId="28848"/>
    <cellStyle name="40% - Accent6 4 18" xfId="28849"/>
    <cellStyle name="40% - Accent6 4 18 2" xfId="28850"/>
    <cellStyle name="40% - Accent6 4 18 2 2" xfId="28851"/>
    <cellStyle name="40% - Accent6 4 18 3" xfId="28852"/>
    <cellStyle name="40% - Accent6 4 19" xfId="28853"/>
    <cellStyle name="40% - Accent6 4 19 2" xfId="28854"/>
    <cellStyle name="40% - Accent6 4 19 2 2" xfId="28855"/>
    <cellStyle name="40% - Accent6 4 19 3" xfId="28856"/>
    <cellStyle name="40% - Accent6 4 2" xfId="28857"/>
    <cellStyle name="40% - Accent6 4 2 2" xfId="28858"/>
    <cellStyle name="40% - Accent6 4 2 2 2" xfId="28859"/>
    <cellStyle name="40% - Accent6 4 2 2 2 2" xfId="28860"/>
    <cellStyle name="40% - Accent6 4 2 2 3" xfId="28861"/>
    <cellStyle name="40% - Accent6 4 2 3" xfId="28862"/>
    <cellStyle name="40% - Accent6 4 2 4" xfId="28863"/>
    <cellStyle name="40% - Accent6 4 2 5" xfId="28864"/>
    <cellStyle name="40% - Accent6 4 20" xfId="28865"/>
    <cellStyle name="40% - Accent6 4 21" xfId="28866"/>
    <cellStyle name="40% - Accent6 4 22" xfId="28867"/>
    <cellStyle name="40% - Accent6 4 23" xfId="28868"/>
    <cellStyle name="40% - Accent6 4 24" xfId="28869"/>
    <cellStyle name="40% - Accent6 4 25" xfId="28870"/>
    <cellStyle name="40% - Accent6 4 26" xfId="28871"/>
    <cellStyle name="40% - Accent6 4 27" xfId="28872"/>
    <cellStyle name="40% - Accent6 4 28" xfId="28873"/>
    <cellStyle name="40% - Accent6 4 29" xfId="28874"/>
    <cellStyle name="40% - Accent6 4 3" xfId="28875"/>
    <cellStyle name="40% - Accent6 4 3 2" xfId="28876"/>
    <cellStyle name="40% - Accent6 4 3 2 2" xfId="28877"/>
    <cellStyle name="40% - Accent6 4 3 3" xfId="28878"/>
    <cellStyle name="40% - Accent6 4 3 4" xfId="28879"/>
    <cellStyle name="40% - Accent6 4 30" xfId="28880"/>
    <cellStyle name="40% - Accent6 4 4" xfId="28881"/>
    <cellStyle name="40% - Accent6 4 4 2" xfId="28882"/>
    <cellStyle name="40% - Accent6 4 4 2 2" xfId="28883"/>
    <cellStyle name="40% - Accent6 4 4 3" xfId="28884"/>
    <cellStyle name="40% - Accent6 4 5" xfId="28885"/>
    <cellStyle name="40% - Accent6 4 5 2" xfId="28886"/>
    <cellStyle name="40% - Accent6 4 5 2 2" xfId="28887"/>
    <cellStyle name="40% - Accent6 4 5 3" xfId="28888"/>
    <cellStyle name="40% - Accent6 4 6" xfId="28889"/>
    <cellStyle name="40% - Accent6 4 6 2" xfId="28890"/>
    <cellStyle name="40% - Accent6 4 6 2 2" xfId="28891"/>
    <cellStyle name="40% - Accent6 4 6 3" xfId="28892"/>
    <cellStyle name="40% - Accent6 4 7" xfId="28893"/>
    <cellStyle name="40% - Accent6 4 7 2" xfId="28894"/>
    <cellStyle name="40% - Accent6 4 7 2 2" xfId="28895"/>
    <cellStyle name="40% - Accent6 4 7 3" xfId="28896"/>
    <cellStyle name="40% - Accent6 4 8" xfId="28897"/>
    <cellStyle name="40% - Accent6 4 8 2" xfId="28898"/>
    <cellStyle name="40% - Accent6 4 8 2 2" xfId="28899"/>
    <cellStyle name="40% - Accent6 4 8 3" xfId="28900"/>
    <cellStyle name="40% - Accent6 4 9" xfId="28901"/>
    <cellStyle name="40% - Accent6 4 9 2" xfId="28902"/>
    <cellStyle name="40% - Accent6 4 9 2 2" xfId="28903"/>
    <cellStyle name="40% - Accent6 4 9 3" xfId="28904"/>
    <cellStyle name="40% - Accent6 40" xfId="28905"/>
    <cellStyle name="40% - Accent6 40 2" xfId="28906"/>
    <cellStyle name="40% - Accent6 40 2 2" xfId="28907"/>
    <cellStyle name="40% - Accent6 40 3" xfId="28908"/>
    <cellStyle name="40% - Accent6 40 4" xfId="28909"/>
    <cellStyle name="40% - Accent6 40 5" xfId="28910"/>
    <cellStyle name="40% - Accent6 40 6" xfId="28911"/>
    <cellStyle name="40% - Accent6 40 7" xfId="28912"/>
    <cellStyle name="40% - Accent6 41" xfId="28913"/>
    <cellStyle name="40% - Accent6 41 2" xfId="28914"/>
    <cellStyle name="40% - Accent6 41 2 2" xfId="28915"/>
    <cellStyle name="40% - Accent6 41 3" xfId="28916"/>
    <cellStyle name="40% - Accent6 41 4" xfId="28917"/>
    <cellStyle name="40% - Accent6 41 5" xfId="28918"/>
    <cellStyle name="40% - Accent6 41 6" xfId="28919"/>
    <cellStyle name="40% - Accent6 41 7" xfId="28920"/>
    <cellStyle name="40% - Accent6 42" xfId="28921"/>
    <cellStyle name="40% - Accent6 42 2" xfId="28922"/>
    <cellStyle name="40% - Accent6 42 2 2" xfId="28923"/>
    <cellStyle name="40% - Accent6 42 3" xfId="28924"/>
    <cellStyle name="40% - Accent6 42 4" xfId="28925"/>
    <cellStyle name="40% - Accent6 42 5" xfId="28926"/>
    <cellStyle name="40% - Accent6 42 6" xfId="28927"/>
    <cellStyle name="40% - Accent6 42 7" xfId="28928"/>
    <cellStyle name="40% - Accent6 43" xfId="28929"/>
    <cellStyle name="40% - Accent6 43 2" xfId="28930"/>
    <cellStyle name="40% - Accent6 43 2 2" xfId="28931"/>
    <cellStyle name="40% - Accent6 43 3" xfId="28932"/>
    <cellStyle name="40% - Accent6 43 4" xfId="28933"/>
    <cellStyle name="40% - Accent6 43 5" xfId="28934"/>
    <cellStyle name="40% - Accent6 43 6" xfId="28935"/>
    <cellStyle name="40% - Accent6 43 7" xfId="28936"/>
    <cellStyle name="40% - Accent6 44" xfId="28937"/>
    <cellStyle name="40% - Accent6 44 2" xfId="28938"/>
    <cellStyle name="40% - Accent6 44 2 2" xfId="28939"/>
    <cellStyle name="40% - Accent6 44 3" xfId="28940"/>
    <cellStyle name="40% - Accent6 44 4" xfId="28941"/>
    <cellStyle name="40% - Accent6 44 5" xfId="28942"/>
    <cellStyle name="40% - Accent6 44 6" xfId="28943"/>
    <cellStyle name="40% - Accent6 44 7" xfId="28944"/>
    <cellStyle name="40% - Accent6 45" xfId="28945"/>
    <cellStyle name="40% - Accent6 45 2" xfId="28946"/>
    <cellStyle name="40% - Accent6 45 2 2" xfId="28947"/>
    <cellStyle name="40% - Accent6 45 3" xfId="28948"/>
    <cellStyle name="40% - Accent6 45 4" xfId="28949"/>
    <cellStyle name="40% - Accent6 45 5" xfId="28950"/>
    <cellStyle name="40% - Accent6 45 6" xfId="28951"/>
    <cellStyle name="40% - Accent6 46" xfId="28952"/>
    <cellStyle name="40% - Accent6 46 2" xfId="28953"/>
    <cellStyle name="40% - Accent6 46 2 2" xfId="28954"/>
    <cellStyle name="40% - Accent6 46 3" xfId="28955"/>
    <cellStyle name="40% - Accent6 46 4" xfId="28956"/>
    <cellStyle name="40% - Accent6 46 5" xfId="28957"/>
    <cellStyle name="40% - Accent6 46 6" xfId="28958"/>
    <cellStyle name="40% - Accent6 47" xfId="28959"/>
    <cellStyle name="40% - Accent6 47 2" xfId="28960"/>
    <cellStyle name="40% - Accent6 47 2 2" xfId="28961"/>
    <cellStyle name="40% - Accent6 47 3" xfId="28962"/>
    <cellStyle name="40% - Accent6 47 4" xfId="28963"/>
    <cellStyle name="40% - Accent6 47 5" xfId="28964"/>
    <cellStyle name="40% - Accent6 47 6" xfId="28965"/>
    <cellStyle name="40% - Accent6 48" xfId="28966"/>
    <cellStyle name="40% - Accent6 48 2" xfId="28967"/>
    <cellStyle name="40% - Accent6 48 2 2" xfId="28968"/>
    <cellStyle name="40% - Accent6 48 3" xfId="28969"/>
    <cellStyle name="40% - Accent6 48 4" xfId="28970"/>
    <cellStyle name="40% - Accent6 48 5" xfId="28971"/>
    <cellStyle name="40% - Accent6 48 6" xfId="28972"/>
    <cellStyle name="40% - Accent6 49" xfId="28973"/>
    <cellStyle name="40% - Accent6 49 2" xfId="28974"/>
    <cellStyle name="40% - Accent6 49 2 2" xfId="28975"/>
    <cellStyle name="40% - Accent6 49 3" xfId="28976"/>
    <cellStyle name="40% - Accent6 49 4" xfId="28977"/>
    <cellStyle name="40% - Accent6 49 5" xfId="28978"/>
    <cellStyle name="40% - Accent6 49 6" xfId="28979"/>
    <cellStyle name="40% - Accent6 5" xfId="28980"/>
    <cellStyle name="40% - Accent6 5 10" xfId="28981"/>
    <cellStyle name="40% - Accent6 5 11" xfId="28982"/>
    <cellStyle name="40% - Accent6 5 2" xfId="28983"/>
    <cellStyle name="40% - Accent6 5 2 2" xfId="28984"/>
    <cellStyle name="40% - Accent6 5 2 2 2" xfId="28985"/>
    <cellStyle name="40% - Accent6 5 2 2 2 2" xfId="28986"/>
    <cellStyle name="40% - Accent6 5 2 2 3" xfId="28987"/>
    <cellStyle name="40% - Accent6 5 2 3" xfId="28988"/>
    <cellStyle name="40% - Accent6 5 2 4" xfId="28989"/>
    <cellStyle name="40% - Accent6 5 2 5" xfId="28990"/>
    <cellStyle name="40% - Accent6 5 3" xfId="28991"/>
    <cellStyle name="40% - Accent6 5 3 2" xfId="28992"/>
    <cellStyle name="40% - Accent6 5 3 2 2" xfId="28993"/>
    <cellStyle name="40% - Accent6 5 3 3" xfId="28994"/>
    <cellStyle name="40% - Accent6 5 3 4" xfId="28995"/>
    <cellStyle name="40% - Accent6 5 4" xfId="28996"/>
    <cellStyle name="40% - Accent6 5 4 2" xfId="28997"/>
    <cellStyle name="40% - Accent6 5 4 2 2" xfId="28998"/>
    <cellStyle name="40% - Accent6 5 4 3" xfId="28999"/>
    <cellStyle name="40% - Accent6 5 5" xfId="29000"/>
    <cellStyle name="40% - Accent6 5 5 2" xfId="29001"/>
    <cellStyle name="40% - Accent6 5 5 2 2" xfId="29002"/>
    <cellStyle name="40% - Accent6 5 5 3" xfId="29003"/>
    <cellStyle name="40% - Accent6 5 6" xfId="29004"/>
    <cellStyle name="40% - Accent6 5 6 2" xfId="29005"/>
    <cellStyle name="40% - Accent6 5 6 2 2" xfId="29006"/>
    <cellStyle name="40% - Accent6 5 6 3" xfId="29007"/>
    <cellStyle name="40% - Accent6 5 7" xfId="29008"/>
    <cellStyle name="40% - Accent6 5 7 2" xfId="29009"/>
    <cellStyle name="40% - Accent6 5 7 2 2" xfId="29010"/>
    <cellStyle name="40% - Accent6 5 7 3" xfId="29011"/>
    <cellStyle name="40% - Accent6 5 8" xfId="29012"/>
    <cellStyle name="40% - Accent6 5 8 2" xfId="29013"/>
    <cellStyle name="40% - Accent6 5 8 2 2" xfId="29014"/>
    <cellStyle name="40% - Accent6 5 8 3" xfId="29015"/>
    <cellStyle name="40% - Accent6 5 9" xfId="29016"/>
    <cellStyle name="40% - Accent6 50" xfId="29017"/>
    <cellStyle name="40% - Accent6 50 2" xfId="29018"/>
    <cellStyle name="40% - Accent6 50 2 2" xfId="29019"/>
    <cellStyle name="40% - Accent6 50 3" xfId="29020"/>
    <cellStyle name="40% - Accent6 50 4" xfId="29021"/>
    <cellStyle name="40% - Accent6 50 5" xfId="29022"/>
    <cellStyle name="40% - Accent6 50 6" xfId="29023"/>
    <cellStyle name="40% - Accent6 51" xfId="29024"/>
    <cellStyle name="40% - Accent6 51 2" xfId="29025"/>
    <cellStyle name="40% - Accent6 51 2 2" xfId="29026"/>
    <cellStyle name="40% - Accent6 51 3" xfId="29027"/>
    <cellStyle name="40% - Accent6 51 4" xfId="29028"/>
    <cellStyle name="40% - Accent6 51 5" xfId="29029"/>
    <cellStyle name="40% - Accent6 51 6" xfId="29030"/>
    <cellStyle name="40% - Accent6 52" xfId="29031"/>
    <cellStyle name="40% - Accent6 52 2" xfId="29032"/>
    <cellStyle name="40% - Accent6 52 2 2" xfId="29033"/>
    <cellStyle name="40% - Accent6 52 3" xfId="29034"/>
    <cellStyle name="40% - Accent6 52 4" xfId="29035"/>
    <cellStyle name="40% - Accent6 52 5" xfId="29036"/>
    <cellStyle name="40% - Accent6 52 6" xfId="29037"/>
    <cellStyle name="40% - Accent6 53" xfId="29038"/>
    <cellStyle name="40% - Accent6 53 2" xfId="29039"/>
    <cellStyle name="40% - Accent6 53 2 2" xfId="29040"/>
    <cellStyle name="40% - Accent6 53 3" xfId="29041"/>
    <cellStyle name="40% - Accent6 53 4" xfId="29042"/>
    <cellStyle name="40% - Accent6 53 5" xfId="29043"/>
    <cellStyle name="40% - Accent6 53 6" xfId="29044"/>
    <cellStyle name="40% - Accent6 54" xfId="29045"/>
    <cellStyle name="40% - Accent6 54 2" xfId="29046"/>
    <cellStyle name="40% - Accent6 54 2 2" xfId="29047"/>
    <cellStyle name="40% - Accent6 54 3" xfId="29048"/>
    <cellStyle name="40% - Accent6 54 4" xfId="29049"/>
    <cellStyle name="40% - Accent6 54 5" xfId="29050"/>
    <cellStyle name="40% - Accent6 54 6" xfId="29051"/>
    <cellStyle name="40% - Accent6 55" xfId="29052"/>
    <cellStyle name="40% - Accent6 55 2" xfId="29053"/>
    <cellStyle name="40% - Accent6 55 2 2" xfId="29054"/>
    <cellStyle name="40% - Accent6 55 3" xfId="29055"/>
    <cellStyle name="40% - Accent6 55 4" xfId="29056"/>
    <cellStyle name="40% - Accent6 55 5" xfId="29057"/>
    <cellStyle name="40% - Accent6 55 6" xfId="29058"/>
    <cellStyle name="40% - Accent6 56" xfId="29059"/>
    <cellStyle name="40% - Accent6 56 2" xfId="29060"/>
    <cellStyle name="40% - Accent6 56 2 2" xfId="29061"/>
    <cellStyle name="40% - Accent6 56 3" xfId="29062"/>
    <cellStyle name="40% - Accent6 56 4" xfId="29063"/>
    <cellStyle name="40% - Accent6 56 5" xfId="29064"/>
    <cellStyle name="40% - Accent6 56 6" xfId="29065"/>
    <cellStyle name="40% - Accent6 57" xfId="29066"/>
    <cellStyle name="40% - Accent6 57 2" xfId="29067"/>
    <cellStyle name="40% - Accent6 57 2 2" xfId="29068"/>
    <cellStyle name="40% - Accent6 57 3" xfId="29069"/>
    <cellStyle name="40% - Accent6 57 4" xfId="29070"/>
    <cellStyle name="40% - Accent6 57 5" xfId="29071"/>
    <cellStyle name="40% - Accent6 57 6" xfId="29072"/>
    <cellStyle name="40% - Accent6 58" xfId="29073"/>
    <cellStyle name="40% - Accent6 58 2" xfId="29074"/>
    <cellStyle name="40% - Accent6 58 2 2" xfId="29075"/>
    <cellStyle name="40% - Accent6 58 3" xfId="29076"/>
    <cellStyle name="40% - Accent6 58 4" xfId="29077"/>
    <cellStyle name="40% - Accent6 58 5" xfId="29078"/>
    <cellStyle name="40% - Accent6 58 6" xfId="29079"/>
    <cellStyle name="40% - Accent6 59" xfId="29080"/>
    <cellStyle name="40% - Accent6 59 2" xfId="29081"/>
    <cellStyle name="40% - Accent6 59 2 2" xfId="29082"/>
    <cellStyle name="40% - Accent6 59 3" xfId="29083"/>
    <cellStyle name="40% - Accent6 59 4" xfId="29084"/>
    <cellStyle name="40% - Accent6 59 5" xfId="29085"/>
    <cellStyle name="40% - Accent6 59 6" xfId="29086"/>
    <cellStyle name="40% - Accent6 6" xfId="29087"/>
    <cellStyle name="40% - Accent6 6 10" xfId="29088"/>
    <cellStyle name="40% - Accent6 6 11" xfId="29089"/>
    <cellStyle name="40% - Accent6 6 2" xfId="29090"/>
    <cellStyle name="40% - Accent6 6 2 2" xfId="29091"/>
    <cellStyle name="40% - Accent6 6 2 2 2" xfId="29092"/>
    <cellStyle name="40% - Accent6 6 2 2 2 2" xfId="29093"/>
    <cellStyle name="40% - Accent6 6 2 2 3" xfId="29094"/>
    <cellStyle name="40% - Accent6 6 2 3" xfId="29095"/>
    <cellStyle name="40% - Accent6 6 2 4" xfId="29096"/>
    <cellStyle name="40% - Accent6 6 2 5" xfId="29097"/>
    <cellStyle name="40% - Accent6 6 3" xfId="29098"/>
    <cellStyle name="40% - Accent6 6 3 2" xfId="29099"/>
    <cellStyle name="40% - Accent6 6 3 2 2" xfId="29100"/>
    <cellStyle name="40% - Accent6 6 3 3" xfId="29101"/>
    <cellStyle name="40% - Accent6 6 3 4" xfId="29102"/>
    <cellStyle name="40% - Accent6 6 4" xfId="29103"/>
    <cellStyle name="40% - Accent6 6 4 2" xfId="29104"/>
    <cellStyle name="40% - Accent6 6 4 2 2" xfId="29105"/>
    <cellStyle name="40% - Accent6 6 4 3" xfId="29106"/>
    <cellStyle name="40% - Accent6 6 5" xfId="29107"/>
    <cellStyle name="40% - Accent6 6 5 2" xfId="29108"/>
    <cellStyle name="40% - Accent6 6 5 2 2" xfId="29109"/>
    <cellStyle name="40% - Accent6 6 5 3" xfId="29110"/>
    <cellStyle name="40% - Accent6 6 6" xfId="29111"/>
    <cellStyle name="40% - Accent6 6 6 2" xfId="29112"/>
    <cellStyle name="40% - Accent6 6 6 2 2" xfId="29113"/>
    <cellStyle name="40% - Accent6 6 6 3" xfId="29114"/>
    <cellStyle name="40% - Accent6 6 7" xfId="29115"/>
    <cellStyle name="40% - Accent6 6 7 2" xfId="29116"/>
    <cellStyle name="40% - Accent6 6 7 2 2" xfId="29117"/>
    <cellStyle name="40% - Accent6 6 7 3" xfId="29118"/>
    <cellStyle name="40% - Accent6 6 8" xfId="29119"/>
    <cellStyle name="40% - Accent6 6 8 2" xfId="29120"/>
    <cellStyle name="40% - Accent6 6 8 2 2" xfId="29121"/>
    <cellStyle name="40% - Accent6 6 8 3" xfId="29122"/>
    <cellStyle name="40% - Accent6 6 9" xfId="29123"/>
    <cellStyle name="40% - Accent6 60" xfId="29124"/>
    <cellStyle name="40% - Accent6 60 2" xfId="29125"/>
    <cellStyle name="40% - Accent6 60 2 2" xfId="29126"/>
    <cellStyle name="40% - Accent6 60 3" xfId="29127"/>
    <cellStyle name="40% - Accent6 60 4" xfId="29128"/>
    <cellStyle name="40% - Accent6 60 5" xfId="29129"/>
    <cellStyle name="40% - Accent6 60 6" xfId="29130"/>
    <cellStyle name="40% - Accent6 61" xfId="29131"/>
    <cellStyle name="40% - Accent6 61 2" xfId="29132"/>
    <cellStyle name="40% - Accent6 61 2 2" xfId="29133"/>
    <cellStyle name="40% - Accent6 61 3" xfId="29134"/>
    <cellStyle name="40% - Accent6 61 4" xfId="29135"/>
    <cellStyle name="40% - Accent6 61 5" xfId="29136"/>
    <cellStyle name="40% - Accent6 61 6" xfId="29137"/>
    <cellStyle name="40% - Accent6 62" xfId="29138"/>
    <cellStyle name="40% - Accent6 62 2" xfId="29139"/>
    <cellStyle name="40% - Accent6 62 3" xfId="29140"/>
    <cellStyle name="40% - Accent6 62 4" xfId="29141"/>
    <cellStyle name="40% - Accent6 62 5" xfId="29142"/>
    <cellStyle name="40% - Accent6 62 6" xfId="29143"/>
    <cellStyle name="40% - Accent6 63" xfId="29144"/>
    <cellStyle name="40% - Accent6 63 2" xfId="29145"/>
    <cellStyle name="40% - Accent6 63 3" xfId="29146"/>
    <cellStyle name="40% - Accent6 63 4" xfId="29147"/>
    <cellStyle name="40% - Accent6 63 5" xfId="29148"/>
    <cellStyle name="40% - Accent6 63 6" xfId="29149"/>
    <cellStyle name="40% - Accent6 64" xfId="29150"/>
    <cellStyle name="40% - Accent6 64 2" xfId="29151"/>
    <cellStyle name="40% - Accent6 64 3" xfId="29152"/>
    <cellStyle name="40% - Accent6 64 4" xfId="29153"/>
    <cellStyle name="40% - Accent6 64 5" xfId="29154"/>
    <cellStyle name="40% - Accent6 64 6" xfId="29155"/>
    <cellStyle name="40% - Accent6 65" xfId="29156"/>
    <cellStyle name="40% - Accent6 65 2" xfId="29157"/>
    <cellStyle name="40% - Accent6 65 3" xfId="29158"/>
    <cellStyle name="40% - Accent6 65 4" xfId="29159"/>
    <cellStyle name="40% - Accent6 65 5" xfId="29160"/>
    <cellStyle name="40% - Accent6 65 6" xfId="29161"/>
    <cellStyle name="40% - Accent6 66" xfId="29162"/>
    <cellStyle name="40% - Accent6 66 2" xfId="29163"/>
    <cellStyle name="40% - Accent6 66 3" xfId="29164"/>
    <cellStyle name="40% - Accent6 66 4" xfId="29165"/>
    <cellStyle name="40% - Accent6 66 5" xfId="29166"/>
    <cellStyle name="40% - Accent6 66 6" xfId="29167"/>
    <cellStyle name="40% - Accent6 67" xfId="29168"/>
    <cellStyle name="40% - Accent6 67 2" xfId="29169"/>
    <cellStyle name="40% - Accent6 67 3" xfId="29170"/>
    <cellStyle name="40% - Accent6 67 4" xfId="29171"/>
    <cellStyle name="40% - Accent6 67 5" xfId="29172"/>
    <cellStyle name="40% - Accent6 67 6" xfId="29173"/>
    <cellStyle name="40% - Accent6 68" xfId="29174"/>
    <cellStyle name="40% - Accent6 68 2" xfId="29175"/>
    <cellStyle name="40% - Accent6 68 3" xfId="29176"/>
    <cellStyle name="40% - Accent6 68 4" xfId="29177"/>
    <cellStyle name="40% - Accent6 68 5" xfId="29178"/>
    <cellStyle name="40% - Accent6 68 6" xfId="29179"/>
    <cellStyle name="40% - Accent6 69" xfId="29180"/>
    <cellStyle name="40% - Accent6 69 2" xfId="29181"/>
    <cellStyle name="40% - Accent6 69 3" xfId="29182"/>
    <cellStyle name="40% - Accent6 69 4" xfId="29183"/>
    <cellStyle name="40% - Accent6 69 5" xfId="29184"/>
    <cellStyle name="40% - Accent6 69 6" xfId="29185"/>
    <cellStyle name="40% - Accent6 7" xfId="29186"/>
    <cellStyle name="40% - Accent6 7 10" xfId="29187"/>
    <cellStyle name="40% - Accent6 7 11" xfId="29188"/>
    <cellStyle name="40% - Accent6 7 2" xfId="29189"/>
    <cellStyle name="40% - Accent6 7 2 2" xfId="29190"/>
    <cellStyle name="40% - Accent6 7 2 2 2" xfId="29191"/>
    <cellStyle name="40% - Accent6 7 2 2 2 2" xfId="29192"/>
    <cellStyle name="40% - Accent6 7 2 2 3" xfId="29193"/>
    <cellStyle name="40% - Accent6 7 2 3" xfId="29194"/>
    <cellStyle name="40% - Accent6 7 2 4" xfId="29195"/>
    <cellStyle name="40% - Accent6 7 3" xfId="29196"/>
    <cellStyle name="40% - Accent6 7 3 2" xfId="29197"/>
    <cellStyle name="40% - Accent6 7 3 2 2" xfId="29198"/>
    <cellStyle name="40% - Accent6 7 3 3" xfId="29199"/>
    <cellStyle name="40% - Accent6 7 3 4" xfId="29200"/>
    <cellStyle name="40% - Accent6 7 4" xfId="29201"/>
    <cellStyle name="40% - Accent6 7 4 2" xfId="29202"/>
    <cellStyle name="40% - Accent6 7 4 2 2" xfId="29203"/>
    <cellStyle name="40% - Accent6 7 4 3" xfId="29204"/>
    <cellStyle name="40% - Accent6 7 5" xfId="29205"/>
    <cellStyle name="40% - Accent6 7 5 2" xfId="29206"/>
    <cellStyle name="40% - Accent6 7 5 2 2" xfId="29207"/>
    <cellStyle name="40% - Accent6 7 5 3" xfId="29208"/>
    <cellStyle name="40% - Accent6 7 6" xfId="29209"/>
    <cellStyle name="40% - Accent6 7 6 2" xfId="29210"/>
    <cellStyle name="40% - Accent6 7 6 2 2" xfId="29211"/>
    <cellStyle name="40% - Accent6 7 6 3" xfId="29212"/>
    <cellStyle name="40% - Accent6 7 7" xfId="29213"/>
    <cellStyle name="40% - Accent6 7 7 2" xfId="29214"/>
    <cellStyle name="40% - Accent6 7 7 2 2" xfId="29215"/>
    <cellStyle name="40% - Accent6 7 7 3" xfId="29216"/>
    <cellStyle name="40% - Accent6 7 8" xfId="29217"/>
    <cellStyle name="40% - Accent6 7 8 2" xfId="29218"/>
    <cellStyle name="40% - Accent6 7 8 2 2" xfId="29219"/>
    <cellStyle name="40% - Accent6 7 8 3" xfId="29220"/>
    <cellStyle name="40% - Accent6 7 9" xfId="29221"/>
    <cellStyle name="40% - Accent6 70" xfId="29222"/>
    <cellStyle name="40% - Accent6 70 2" xfId="29223"/>
    <cellStyle name="40% - Accent6 70 3" xfId="29224"/>
    <cellStyle name="40% - Accent6 70 4" xfId="29225"/>
    <cellStyle name="40% - Accent6 70 5" xfId="29226"/>
    <cellStyle name="40% - Accent6 70 6" xfId="29227"/>
    <cellStyle name="40% - Accent6 71" xfId="29228"/>
    <cellStyle name="40% - Accent6 71 2" xfId="29229"/>
    <cellStyle name="40% - Accent6 71 3" xfId="29230"/>
    <cellStyle name="40% - Accent6 71 4" xfId="29231"/>
    <cellStyle name="40% - Accent6 71 5" xfId="29232"/>
    <cellStyle name="40% - Accent6 71 6" xfId="29233"/>
    <cellStyle name="40% - Accent6 72" xfId="29234"/>
    <cellStyle name="40% - Accent6 72 2" xfId="29235"/>
    <cellStyle name="40% - Accent6 72 3" xfId="29236"/>
    <cellStyle name="40% - Accent6 72 4" xfId="29237"/>
    <cellStyle name="40% - Accent6 72 5" xfId="29238"/>
    <cellStyle name="40% - Accent6 72 6" xfId="29239"/>
    <cellStyle name="40% - Accent6 73" xfId="29240"/>
    <cellStyle name="40% - Accent6 73 2" xfId="29241"/>
    <cellStyle name="40% - Accent6 73 3" xfId="29242"/>
    <cellStyle name="40% - Accent6 73 4" xfId="29243"/>
    <cellStyle name="40% - Accent6 73 5" xfId="29244"/>
    <cellStyle name="40% - Accent6 73 6" xfId="29245"/>
    <cellStyle name="40% - Accent6 74" xfId="29246"/>
    <cellStyle name="40% - Accent6 74 2" xfId="29247"/>
    <cellStyle name="40% - Accent6 74 3" xfId="29248"/>
    <cellStyle name="40% - Accent6 74 4" xfId="29249"/>
    <cellStyle name="40% - Accent6 74 5" xfId="29250"/>
    <cellStyle name="40% - Accent6 74 6" xfId="29251"/>
    <cellStyle name="40% - Accent6 75" xfId="29252"/>
    <cellStyle name="40% - Accent6 75 2" xfId="29253"/>
    <cellStyle name="40% - Accent6 75 3" xfId="29254"/>
    <cellStyle name="40% - Accent6 75 4" xfId="29255"/>
    <cellStyle name="40% - Accent6 75 5" xfId="29256"/>
    <cellStyle name="40% - Accent6 75 6" xfId="29257"/>
    <cellStyle name="40% - Accent6 76" xfId="29258"/>
    <cellStyle name="40% - Accent6 76 2" xfId="29259"/>
    <cellStyle name="40% - Accent6 76 3" xfId="29260"/>
    <cellStyle name="40% - Accent6 76 4" xfId="29261"/>
    <cellStyle name="40% - Accent6 76 5" xfId="29262"/>
    <cellStyle name="40% - Accent6 76 6" xfId="29263"/>
    <cellStyle name="40% - Accent6 77" xfId="29264"/>
    <cellStyle name="40% - Accent6 77 2" xfId="29265"/>
    <cellStyle name="40% - Accent6 77 3" xfId="29266"/>
    <cellStyle name="40% - Accent6 77 4" xfId="29267"/>
    <cellStyle name="40% - Accent6 77 5" xfId="29268"/>
    <cellStyle name="40% - Accent6 77 6" xfId="29269"/>
    <cellStyle name="40% - Accent6 78" xfId="29270"/>
    <cellStyle name="40% - Accent6 78 2" xfId="29271"/>
    <cellStyle name="40% - Accent6 78 3" xfId="29272"/>
    <cellStyle name="40% - Accent6 78 4" xfId="29273"/>
    <cellStyle name="40% - Accent6 78 5" xfId="29274"/>
    <cellStyle name="40% - Accent6 78 6" xfId="29275"/>
    <cellStyle name="40% - Accent6 79" xfId="29276"/>
    <cellStyle name="40% - Accent6 79 2" xfId="29277"/>
    <cellStyle name="40% - Accent6 79 3" xfId="29278"/>
    <cellStyle name="40% - Accent6 79 4" xfId="29279"/>
    <cellStyle name="40% - Accent6 79 5" xfId="29280"/>
    <cellStyle name="40% - Accent6 79 6" xfId="29281"/>
    <cellStyle name="40% - Accent6 8" xfId="29282"/>
    <cellStyle name="40% - Accent6 8 10" xfId="29283"/>
    <cellStyle name="40% - Accent6 8 11" xfId="29284"/>
    <cellStyle name="40% - Accent6 8 2" xfId="29285"/>
    <cellStyle name="40% - Accent6 8 2 2" xfId="29286"/>
    <cellStyle name="40% - Accent6 8 2 2 2" xfId="29287"/>
    <cellStyle name="40% - Accent6 8 2 2 2 2" xfId="29288"/>
    <cellStyle name="40% - Accent6 8 2 2 3" xfId="29289"/>
    <cellStyle name="40% - Accent6 8 2 3" xfId="29290"/>
    <cellStyle name="40% - Accent6 8 2 4" xfId="29291"/>
    <cellStyle name="40% - Accent6 8 3" xfId="29292"/>
    <cellStyle name="40% - Accent6 8 3 2" xfId="29293"/>
    <cellStyle name="40% - Accent6 8 3 2 2" xfId="29294"/>
    <cellStyle name="40% - Accent6 8 3 3" xfId="29295"/>
    <cellStyle name="40% - Accent6 8 3 4" xfId="29296"/>
    <cellStyle name="40% - Accent6 8 4" xfId="29297"/>
    <cellStyle name="40% - Accent6 8 4 2" xfId="29298"/>
    <cellStyle name="40% - Accent6 8 4 2 2" xfId="29299"/>
    <cellStyle name="40% - Accent6 8 4 3" xfId="29300"/>
    <cellStyle name="40% - Accent6 8 5" xfId="29301"/>
    <cellStyle name="40% - Accent6 8 5 2" xfId="29302"/>
    <cellStyle name="40% - Accent6 8 5 2 2" xfId="29303"/>
    <cellStyle name="40% - Accent6 8 5 3" xfId="29304"/>
    <cellStyle name="40% - Accent6 8 6" xfId="29305"/>
    <cellStyle name="40% - Accent6 8 6 2" xfId="29306"/>
    <cellStyle name="40% - Accent6 8 6 2 2" xfId="29307"/>
    <cellStyle name="40% - Accent6 8 6 3" xfId="29308"/>
    <cellStyle name="40% - Accent6 8 7" xfId="29309"/>
    <cellStyle name="40% - Accent6 8 7 2" xfId="29310"/>
    <cellStyle name="40% - Accent6 8 7 2 2" xfId="29311"/>
    <cellStyle name="40% - Accent6 8 7 3" xfId="29312"/>
    <cellStyle name="40% - Accent6 8 8" xfId="29313"/>
    <cellStyle name="40% - Accent6 8 8 2" xfId="29314"/>
    <cellStyle name="40% - Accent6 8 8 2 2" xfId="29315"/>
    <cellStyle name="40% - Accent6 8 8 3" xfId="29316"/>
    <cellStyle name="40% - Accent6 8 9" xfId="29317"/>
    <cellStyle name="40% - Accent6 80" xfId="29318"/>
    <cellStyle name="40% - Accent6 80 2" xfId="29319"/>
    <cellStyle name="40% - Accent6 80 3" xfId="29320"/>
    <cellStyle name="40% - Accent6 81" xfId="29321"/>
    <cellStyle name="40% - Accent6 81 2" xfId="29322"/>
    <cellStyle name="40% - Accent6 81 3" xfId="29323"/>
    <cellStyle name="40% - Accent6 82" xfId="29324"/>
    <cellStyle name="40% - Accent6 82 2" xfId="29325"/>
    <cellStyle name="40% - Accent6 82 3" xfId="29326"/>
    <cellStyle name="40% - Accent6 83" xfId="29327"/>
    <cellStyle name="40% - Accent6 83 2" xfId="29328"/>
    <cellStyle name="40% - Accent6 83 3" xfId="29329"/>
    <cellStyle name="40% - Accent6 84" xfId="29330"/>
    <cellStyle name="40% - Accent6 84 2" xfId="29331"/>
    <cellStyle name="40% - Accent6 84 3" xfId="29332"/>
    <cellStyle name="40% - Accent6 85" xfId="29333"/>
    <cellStyle name="40% - Accent6 85 2" xfId="29334"/>
    <cellStyle name="40% - Accent6 85 3" xfId="29335"/>
    <cellStyle name="40% - Accent6 86" xfId="29336"/>
    <cellStyle name="40% - Accent6 86 2" xfId="29337"/>
    <cellStyle name="40% - Accent6 86 3" xfId="29338"/>
    <cellStyle name="40% - Accent6 87" xfId="29339"/>
    <cellStyle name="40% - Accent6 87 2" xfId="29340"/>
    <cellStyle name="40% - Accent6 87 3" xfId="29341"/>
    <cellStyle name="40% - Accent6 88" xfId="29342"/>
    <cellStyle name="40% - Accent6 88 2" xfId="29343"/>
    <cellStyle name="40% - Accent6 88 3" xfId="29344"/>
    <cellStyle name="40% - Accent6 89" xfId="29345"/>
    <cellStyle name="40% - Accent6 89 2" xfId="29346"/>
    <cellStyle name="40% - Accent6 89 3" xfId="29347"/>
    <cellStyle name="40% - Accent6 9" xfId="29348"/>
    <cellStyle name="40% - Accent6 9 10" xfId="29349"/>
    <cellStyle name="40% - Accent6 9 11" xfId="29350"/>
    <cellStyle name="40% - Accent6 9 2" xfId="29351"/>
    <cellStyle name="40% - Accent6 9 2 2" xfId="29352"/>
    <cellStyle name="40% - Accent6 9 2 2 2" xfId="29353"/>
    <cellStyle name="40% - Accent6 9 2 2 2 2" xfId="29354"/>
    <cellStyle name="40% - Accent6 9 2 2 3" xfId="29355"/>
    <cellStyle name="40% - Accent6 9 2 3" xfId="29356"/>
    <cellStyle name="40% - Accent6 9 3" xfId="29357"/>
    <cellStyle name="40% - Accent6 9 3 2" xfId="29358"/>
    <cellStyle name="40% - Accent6 9 3 2 2" xfId="29359"/>
    <cellStyle name="40% - Accent6 9 3 3" xfId="29360"/>
    <cellStyle name="40% - Accent6 9 4" xfId="29361"/>
    <cellStyle name="40% - Accent6 9 4 2" xfId="29362"/>
    <cellStyle name="40% - Accent6 9 4 2 2" xfId="29363"/>
    <cellStyle name="40% - Accent6 9 4 3" xfId="29364"/>
    <cellStyle name="40% - Accent6 9 5" xfId="29365"/>
    <cellStyle name="40% - Accent6 9 5 2" xfId="29366"/>
    <cellStyle name="40% - Accent6 9 5 2 2" xfId="29367"/>
    <cellStyle name="40% - Accent6 9 5 3" xfId="29368"/>
    <cellStyle name="40% - Accent6 9 6" xfId="29369"/>
    <cellStyle name="40% - Accent6 9 6 2" xfId="29370"/>
    <cellStyle name="40% - Accent6 9 6 2 2" xfId="29371"/>
    <cellStyle name="40% - Accent6 9 6 3" xfId="29372"/>
    <cellStyle name="40% - Accent6 9 7" xfId="29373"/>
    <cellStyle name="40% - Accent6 9 7 2" xfId="29374"/>
    <cellStyle name="40% - Accent6 9 7 2 2" xfId="29375"/>
    <cellStyle name="40% - Accent6 9 7 3" xfId="29376"/>
    <cellStyle name="40% - Accent6 9 8" xfId="29377"/>
    <cellStyle name="40% - Accent6 9 8 2" xfId="29378"/>
    <cellStyle name="40% - Accent6 9 8 2 2" xfId="29379"/>
    <cellStyle name="40% - Accent6 9 8 3" xfId="29380"/>
    <cellStyle name="40% - Accent6 9 9" xfId="29381"/>
    <cellStyle name="40% - Accent6 90" xfId="29382"/>
    <cellStyle name="40% - Accent6 90 2" xfId="29383"/>
    <cellStyle name="40% - Accent6 90 3" xfId="29384"/>
    <cellStyle name="40% - Accent6 91" xfId="29385"/>
    <cellStyle name="40% - Accent6 91 2" xfId="29386"/>
    <cellStyle name="40% - Accent6 91 3" xfId="29387"/>
    <cellStyle name="40% - Accent6 92" xfId="29388"/>
    <cellStyle name="40% - Accent6 92 2" xfId="29389"/>
    <cellStyle name="40% - Accent6 92 3" xfId="29390"/>
    <cellStyle name="40% - Accent6 93" xfId="29391"/>
    <cellStyle name="40% - Accent6 93 2" xfId="29392"/>
    <cellStyle name="40% - Accent6 93 3" xfId="29393"/>
    <cellStyle name="40% - Accent6 94" xfId="29394"/>
    <cellStyle name="40% - Accent6 94 2" xfId="29395"/>
    <cellStyle name="40% - Accent6 94 3" xfId="29396"/>
    <cellStyle name="40% - Accent6 95" xfId="29397"/>
    <cellStyle name="40% - Accent6 95 2" xfId="29398"/>
    <cellStyle name="40% - Accent6 95 3" xfId="29399"/>
    <cellStyle name="40% - Accent6 96" xfId="29400"/>
    <cellStyle name="40% - Accent6 96 2" xfId="29401"/>
    <cellStyle name="40% - Accent6 96 3" xfId="29402"/>
    <cellStyle name="40% - Accent6 97" xfId="29403"/>
    <cellStyle name="40% - Accent6 97 2" xfId="29404"/>
    <cellStyle name="40% - Accent6 97 3" xfId="29405"/>
    <cellStyle name="40% - Accent6 98" xfId="29406"/>
    <cellStyle name="40% - Accent6 98 2" xfId="29407"/>
    <cellStyle name="40% - Accent6 98 3" xfId="29408"/>
    <cellStyle name="40% - Accent6 99" xfId="29409"/>
    <cellStyle name="40% - Accent6 99 2" xfId="29410"/>
    <cellStyle name="40% - Accent6 99 3" xfId="29411"/>
    <cellStyle name="5" xfId="29412"/>
    <cellStyle name="6" xfId="29413"/>
    <cellStyle name="60% - Accent1 10" xfId="29414"/>
    <cellStyle name="60% - Accent1 10 2" xfId="29415"/>
    <cellStyle name="60% - Accent1 10 2 2" xfId="29416"/>
    <cellStyle name="60% - Accent1 10 3" xfId="29417"/>
    <cellStyle name="60% - Accent1 10 4" xfId="29418"/>
    <cellStyle name="60% - Accent1 10 5" xfId="29419"/>
    <cellStyle name="60% - Accent1 10 6" xfId="29420"/>
    <cellStyle name="60% - Accent1 10 7" xfId="29421"/>
    <cellStyle name="60% - Accent1 100" xfId="29422"/>
    <cellStyle name="60% - Accent1 101" xfId="29423"/>
    <cellStyle name="60% - Accent1 102" xfId="29424"/>
    <cellStyle name="60% - Accent1 103" xfId="29425"/>
    <cellStyle name="60% - Accent1 104" xfId="29426"/>
    <cellStyle name="60% - Accent1 105" xfId="29427"/>
    <cellStyle name="60% - Accent1 106" xfId="29428"/>
    <cellStyle name="60% - Accent1 107" xfId="29429"/>
    <cellStyle name="60% - Accent1 108" xfId="29430"/>
    <cellStyle name="60% - Accent1 109" xfId="29431"/>
    <cellStyle name="60% - Accent1 11" xfId="29432"/>
    <cellStyle name="60% - Accent1 11 2" xfId="29433"/>
    <cellStyle name="60% - Accent1 11 2 2" xfId="29434"/>
    <cellStyle name="60% - Accent1 11 3" xfId="29435"/>
    <cellStyle name="60% - Accent1 11 4" xfId="29436"/>
    <cellStyle name="60% - Accent1 11 5" xfId="29437"/>
    <cellStyle name="60% - Accent1 11 6" xfId="29438"/>
    <cellStyle name="60% - Accent1 11 7" xfId="29439"/>
    <cellStyle name="60% - Accent1 110" xfId="29440"/>
    <cellStyle name="60% - Accent1 111" xfId="29441"/>
    <cellStyle name="60% - Accent1 112" xfId="29442"/>
    <cellStyle name="60% - Accent1 113" xfId="29443"/>
    <cellStyle name="60% - Accent1 114" xfId="29444"/>
    <cellStyle name="60% - Accent1 115" xfId="29445"/>
    <cellStyle name="60% - Accent1 116" xfId="29446"/>
    <cellStyle name="60% - Accent1 117" xfId="29447"/>
    <cellStyle name="60% - Accent1 118" xfId="29448"/>
    <cellStyle name="60% - Accent1 119" xfId="29449"/>
    <cellStyle name="60% - Accent1 12" xfId="29450"/>
    <cellStyle name="60% - Accent1 12 2" xfId="29451"/>
    <cellStyle name="60% - Accent1 12 2 2" xfId="29452"/>
    <cellStyle name="60% - Accent1 12 3" xfId="29453"/>
    <cellStyle name="60% - Accent1 12 4" xfId="29454"/>
    <cellStyle name="60% - Accent1 12 5" xfId="29455"/>
    <cellStyle name="60% - Accent1 12 6" xfId="29456"/>
    <cellStyle name="60% - Accent1 120" xfId="29457"/>
    <cellStyle name="60% - Accent1 121" xfId="29458"/>
    <cellStyle name="60% - Accent1 122" xfId="29459"/>
    <cellStyle name="60% - Accent1 123" xfId="29460"/>
    <cellStyle name="60% - Accent1 124" xfId="29461"/>
    <cellStyle name="60% - Accent1 125" xfId="29462"/>
    <cellStyle name="60% - Accent1 126" xfId="29463"/>
    <cellStyle name="60% - Accent1 127" xfId="29464"/>
    <cellStyle name="60% - Accent1 128" xfId="29465"/>
    <cellStyle name="60% - Accent1 129" xfId="29466"/>
    <cellStyle name="60% - Accent1 13" xfId="29467"/>
    <cellStyle name="60% - Accent1 13 2" xfId="29468"/>
    <cellStyle name="60% - Accent1 13 2 2" xfId="29469"/>
    <cellStyle name="60% - Accent1 13 3" xfId="29470"/>
    <cellStyle name="60% - Accent1 13 4" xfId="29471"/>
    <cellStyle name="60% - Accent1 13 5" xfId="29472"/>
    <cellStyle name="60% - Accent1 13 6" xfId="29473"/>
    <cellStyle name="60% - Accent1 130" xfId="29474"/>
    <cellStyle name="60% - Accent1 131" xfId="29475"/>
    <cellStyle name="60% - Accent1 132" xfId="29476"/>
    <cellStyle name="60% - Accent1 133" xfId="29477"/>
    <cellStyle name="60% - Accent1 134" xfId="29478"/>
    <cellStyle name="60% - Accent1 135" xfId="29479"/>
    <cellStyle name="60% - Accent1 136" xfId="29480"/>
    <cellStyle name="60% - Accent1 137" xfId="29481"/>
    <cellStyle name="60% - Accent1 138" xfId="29482"/>
    <cellStyle name="60% - Accent1 139" xfId="29483"/>
    <cellStyle name="60% - Accent1 14" xfId="29484"/>
    <cellStyle name="60% - Accent1 14 2" xfId="29485"/>
    <cellStyle name="60% - Accent1 14 2 2" xfId="29486"/>
    <cellStyle name="60% - Accent1 14 2 3" xfId="29487"/>
    <cellStyle name="60% - Accent1 14 2 4" xfId="29488"/>
    <cellStyle name="60% - Accent1 14 3" xfId="29489"/>
    <cellStyle name="60% - Accent1 14 4" xfId="29490"/>
    <cellStyle name="60% - Accent1 14 5" xfId="29491"/>
    <cellStyle name="60% - Accent1 14 6" xfId="29492"/>
    <cellStyle name="60% - Accent1 140" xfId="29493"/>
    <cellStyle name="60% - Accent1 141" xfId="29494"/>
    <cellStyle name="60% - Accent1 142" xfId="29495"/>
    <cellStyle name="60% - Accent1 143" xfId="29496"/>
    <cellStyle name="60% - Accent1 144" xfId="29497"/>
    <cellStyle name="60% - Accent1 145" xfId="29498"/>
    <cellStyle name="60% - Accent1 146" xfId="29499"/>
    <cellStyle name="60% - Accent1 147" xfId="29500"/>
    <cellStyle name="60% - Accent1 148" xfId="29501"/>
    <cellStyle name="60% - Accent1 149" xfId="29502"/>
    <cellStyle name="60% - Accent1 15" xfId="29503"/>
    <cellStyle name="60% - Accent1 15 2" xfId="29504"/>
    <cellStyle name="60% - Accent1 15 2 2" xfId="29505"/>
    <cellStyle name="60% - Accent1 15 2 3" xfId="29506"/>
    <cellStyle name="60% - Accent1 15 2 4" xfId="29507"/>
    <cellStyle name="60% - Accent1 15 3" xfId="29508"/>
    <cellStyle name="60% - Accent1 15 4" xfId="29509"/>
    <cellStyle name="60% - Accent1 15 5" xfId="29510"/>
    <cellStyle name="60% - Accent1 15 6" xfId="29511"/>
    <cellStyle name="60% - Accent1 150" xfId="29512"/>
    <cellStyle name="60% - Accent1 151" xfId="29513"/>
    <cellStyle name="60% - Accent1 152" xfId="29514"/>
    <cellStyle name="60% - Accent1 153" xfId="29515"/>
    <cellStyle name="60% - Accent1 154" xfId="29516"/>
    <cellStyle name="60% - Accent1 155" xfId="29517"/>
    <cellStyle name="60% - Accent1 156" xfId="29518"/>
    <cellStyle name="60% - Accent1 157" xfId="29519"/>
    <cellStyle name="60% - Accent1 158" xfId="29520"/>
    <cellStyle name="60% - Accent1 159" xfId="29521"/>
    <cellStyle name="60% - Accent1 16" xfId="29522"/>
    <cellStyle name="60% - Accent1 16 2" xfId="29523"/>
    <cellStyle name="60% - Accent1 16 2 2" xfId="29524"/>
    <cellStyle name="60% - Accent1 16 2 3" xfId="29525"/>
    <cellStyle name="60% - Accent1 16 2 4" xfId="29526"/>
    <cellStyle name="60% - Accent1 16 3" xfId="29527"/>
    <cellStyle name="60% - Accent1 16 4" xfId="29528"/>
    <cellStyle name="60% - Accent1 16 5" xfId="29529"/>
    <cellStyle name="60% - Accent1 16 6" xfId="29530"/>
    <cellStyle name="60% - Accent1 160" xfId="29531"/>
    <cellStyle name="60% - Accent1 161" xfId="29532"/>
    <cellStyle name="60% - Accent1 162" xfId="29533"/>
    <cellStyle name="60% - Accent1 163" xfId="29534"/>
    <cellStyle name="60% - Accent1 164" xfId="29535"/>
    <cellStyle name="60% - Accent1 165" xfId="29536"/>
    <cellStyle name="60% - Accent1 166" xfId="29537"/>
    <cellStyle name="60% - Accent1 167" xfId="29538"/>
    <cellStyle name="60% - Accent1 168" xfId="29539"/>
    <cellStyle name="60% - Accent1 169" xfId="29540"/>
    <cellStyle name="60% - Accent1 17" xfId="29541"/>
    <cellStyle name="60% - Accent1 17 2" xfId="29542"/>
    <cellStyle name="60% - Accent1 17 3" xfId="29543"/>
    <cellStyle name="60% - Accent1 17 4" xfId="29544"/>
    <cellStyle name="60% - Accent1 17 5" xfId="29545"/>
    <cellStyle name="60% - Accent1 17 6" xfId="29546"/>
    <cellStyle name="60% - Accent1 170" xfId="29547"/>
    <cellStyle name="60% - Accent1 171" xfId="29548"/>
    <cellStyle name="60% - Accent1 172" xfId="29549"/>
    <cellStyle name="60% - Accent1 173" xfId="29550"/>
    <cellStyle name="60% - Accent1 174" xfId="29551"/>
    <cellStyle name="60% - Accent1 175" xfId="29552"/>
    <cellStyle name="60% - Accent1 176" xfId="29553"/>
    <cellStyle name="60% - Accent1 177" xfId="29554"/>
    <cellStyle name="60% - Accent1 178" xfId="29555"/>
    <cellStyle name="60% - Accent1 179" xfId="29556"/>
    <cellStyle name="60% - Accent1 18" xfId="29557"/>
    <cellStyle name="60% - Accent1 18 2" xfId="29558"/>
    <cellStyle name="60% - Accent1 18 3" xfId="29559"/>
    <cellStyle name="60% - Accent1 18 4" xfId="29560"/>
    <cellStyle name="60% - Accent1 18 5" xfId="29561"/>
    <cellStyle name="60% - Accent1 18 6" xfId="29562"/>
    <cellStyle name="60% - Accent1 180" xfId="29563"/>
    <cellStyle name="60% - Accent1 181" xfId="29564"/>
    <cellStyle name="60% - Accent1 182" xfId="29565"/>
    <cellStyle name="60% - Accent1 183" xfId="29566"/>
    <cellStyle name="60% - Accent1 184" xfId="29567"/>
    <cellStyle name="60% - Accent1 185" xfId="29568"/>
    <cellStyle name="60% - Accent1 186" xfId="29569"/>
    <cellStyle name="60% - Accent1 187" xfId="29570"/>
    <cellStyle name="60% - Accent1 188" xfId="29571"/>
    <cellStyle name="60% - Accent1 189" xfId="29572"/>
    <cellStyle name="60% - Accent1 19" xfId="29573"/>
    <cellStyle name="60% - Accent1 19 2" xfId="29574"/>
    <cellStyle name="60% - Accent1 19 3" xfId="29575"/>
    <cellStyle name="60% - Accent1 19 4" xfId="29576"/>
    <cellStyle name="60% - Accent1 19 5" xfId="29577"/>
    <cellStyle name="60% - Accent1 19 6" xfId="29578"/>
    <cellStyle name="60% - Accent1 190" xfId="29579"/>
    <cellStyle name="60% - Accent1 191" xfId="29580"/>
    <cellStyle name="60% - Accent1 192" xfId="29581"/>
    <cellStyle name="60% - Accent1 193" xfId="29582"/>
    <cellStyle name="60% - Accent1 194" xfId="29583"/>
    <cellStyle name="60% - Accent1 195" xfId="29584"/>
    <cellStyle name="60% - Accent1 196" xfId="29585"/>
    <cellStyle name="60% - Accent1 197" xfId="29586"/>
    <cellStyle name="60% - Accent1 198" xfId="29587"/>
    <cellStyle name="60% - Accent1 199" xfId="29588"/>
    <cellStyle name="60% - Accent1 2" xfId="29589"/>
    <cellStyle name="60% - Accent1 2 2" xfId="29590"/>
    <cellStyle name="60% - Accent1 2 2 2" xfId="29591"/>
    <cellStyle name="60% - Accent1 2 2 2 2" xfId="29592"/>
    <cellStyle name="60% - Accent1 2 2 2 2 2" xfId="29593"/>
    <cellStyle name="60% - Accent1 2 2 2 2 2 2" xfId="29594"/>
    <cellStyle name="60% - Accent1 2 2 2 2 2 2 2" xfId="29595"/>
    <cellStyle name="60% - Accent1 2 2 2 2 2 2 2 2" xfId="29596"/>
    <cellStyle name="60% - Accent1 2 2 2 2 2 2 2 2 2" xfId="29597"/>
    <cellStyle name="60% - Accent1 2 2 2 2 2 2 2 2 2 2" xfId="29598"/>
    <cellStyle name="60% - Accent1 2 2 2 2 2 2 2 2 3" xfId="29599"/>
    <cellStyle name="60% - Accent1 2 2 2 2 2 2 2 3" xfId="29600"/>
    <cellStyle name="60% - Accent1 2 2 2 2 2 2 3" xfId="29601"/>
    <cellStyle name="60% - Accent1 2 2 2 2 2 3" xfId="29602"/>
    <cellStyle name="60% - Accent1 2 2 2 2 2 4" xfId="29603"/>
    <cellStyle name="60% - Accent1 2 2 2 2 3" xfId="29604"/>
    <cellStyle name="60% - Accent1 2 2 2 2 3 2" xfId="29605"/>
    <cellStyle name="60% - Accent1 2 2 2 2 4" xfId="29606"/>
    <cellStyle name="60% - Accent1 2 2 2 2 5" xfId="29607"/>
    <cellStyle name="60% - Accent1 2 2 2 3" xfId="29608"/>
    <cellStyle name="60% - Accent1 2 2 2 4" xfId="29609"/>
    <cellStyle name="60% - Accent1 2 2 2 5" xfId="29610"/>
    <cellStyle name="60% - Accent1 2 2 2 6" xfId="29611"/>
    <cellStyle name="60% - Accent1 2 2 3" xfId="29612"/>
    <cellStyle name="60% - Accent1 2 2 3 2" xfId="29613"/>
    <cellStyle name="60% - Accent1 2 2 4" xfId="29614"/>
    <cellStyle name="60% - Accent1 2 2 5" xfId="29615"/>
    <cellStyle name="60% - Accent1 2 2 6" xfId="29616"/>
    <cellStyle name="60% - Accent1 2 3" xfId="29617"/>
    <cellStyle name="60% - Accent1 2 3 2" xfId="29618"/>
    <cellStyle name="60% - Accent1 2 4" xfId="29619"/>
    <cellStyle name="60% - Accent1 2 5" xfId="29620"/>
    <cellStyle name="60% - Accent1 2 6" xfId="29621"/>
    <cellStyle name="60% - Accent1 2 7" xfId="29622"/>
    <cellStyle name="60% - Accent1 2 8" xfId="29623"/>
    <cellStyle name="60% - Accent1 2 9" xfId="29624"/>
    <cellStyle name="60% - Accent1 20" xfId="29625"/>
    <cellStyle name="60% - Accent1 20 2" xfId="29626"/>
    <cellStyle name="60% - Accent1 20 3" xfId="29627"/>
    <cellStyle name="60% - Accent1 20 4" xfId="29628"/>
    <cellStyle name="60% - Accent1 20 5" xfId="29629"/>
    <cellStyle name="60% - Accent1 20 6" xfId="29630"/>
    <cellStyle name="60% - Accent1 200" xfId="29631"/>
    <cellStyle name="60% - Accent1 201" xfId="29632"/>
    <cellStyle name="60% - Accent1 202" xfId="29633"/>
    <cellStyle name="60% - Accent1 203" xfId="29634"/>
    <cellStyle name="60% - Accent1 204" xfId="29635"/>
    <cellStyle name="60% - Accent1 205" xfId="29636"/>
    <cellStyle name="60% - Accent1 206" xfId="29637"/>
    <cellStyle name="60% - Accent1 207" xfId="29638"/>
    <cellStyle name="60% - Accent1 208" xfId="29639"/>
    <cellStyle name="60% - Accent1 209" xfId="29640"/>
    <cellStyle name="60% - Accent1 21" xfId="29641"/>
    <cellStyle name="60% - Accent1 21 2" xfId="29642"/>
    <cellStyle name="60% - Accent1 21 3" xfId="29643"/>
    <cellStyle name="60% - Accent1 21 4" xfId="29644"/>
    <cellStyle name="60% - Accent1 21 5" xfId="29645"/>
    <cellStyle name="60% - Accent1 21 6" xfId="29646"/>
    <cellStyle name="60% - Accent1 210" xfId="29647"/>
    <cellStyle name="60% - Accent1 211" xfId="29648"/>
    <cellStyle name="60% - Accent1 212" xfId="29649"/>
    <cellStyle name="60% - Accent1 213" xfId="29650"/>
    <cellStyle name="60% - Accent1 214" xfId="29651"/>
    <cellStyle name="60% - Accent1 215" xfId="29652"/>
    <cellStyle name="60% - Accent1 216" xfId="29653"/>
    <cellStyle name="60% - Accent1 217" xfId="29654"/>
    <cellStyle name="60% - Accent1 218" xfId="29655"/>
    <cellStyle name="60% - Accent1 219" xfId="29656"/>
    <cellStyle name="60% - Accent1 22" xfId="29657"/>
    <cellStyle name="60% - Accent1 22 2" xfId="29658"/>
    <cellStyle name="60% - Accent1 22 3" xfId="29659"/>
    <cellStyle name="60% - Accent1 22 4" xfId="29660"/>
    <cellStyle name="60% - Accent1 22 5" xfId="29661"/>
    <cellStyle name="60% - Accent1 22 6" xfId="29662"/>
    <cellStyle name="60% - Accent1 220" xfId="29663"/>
    <cellStyle name="60% - Accent1 221" xfId="29664"/>
    <cellStyle name="60% - Accent1 222" xfId="29665"/>
    <cellStyle name="60% - Accent1 223" xfId="29666"/>
    <cellStyle name="60% - Accent1 224" xfId="29667"/>
    <cellStyle name="60% - Accent1 225" xfId="29668"/>
    <cellStyle name="60% - Accent1 226" xfId="29669"/>
    <cellStyle name="60% - Accent1 227" xfId="29670"/>
    <cellStyle name="60% - Accent1 228" xfId="29671"/>
    <cellStyle name="60% - Accent1 229" xfId="29672"/>
    <cellStyle name="60% - Accent1 23" xfId="29673"/>
    <cellStyle name="60% - Accent1 23 2" xfId="29674"/>
    <cellStyle name="60% - Accent1 23 3" xfId="29675"/>
    <cellStyle name="60% - Accent1 23 4" xfId="29676"/>
    <cellStyle name="60% - Accent1 23 5" xfId="29677"/>
    <cellStyle name="60% - Accent1 23 6" xfId="29678"/>
    <cellStyle name="60% - Accent1 230" xfId="29679"/>
    <cellStyle name="60% - Accent1 231" xfId="29680"/>
    <cellStyle name="60% - Accent1 232" xfId="29681"/>
    <cellStyle name="60% - Accent1 233" xfId="29682"/>
    <cellStyle name="60% - Accent1 234" xfId="29683"/>
    <cellStyle name="60% - Accent1 235" xfId="29684"/>
    <cellStyle name="60% - Accent1 24" xfId="29685"/>
    <cellStyle name="60% - Accent1 24 2" xfId="29686"/>
    <cellStyle name="60% - Accent1 24 3" xfId="29687"/>
    <cellStyle name="60% - Accent1 24 4" xfId="29688"/>
    <cellStyle name="60% - Accent1 24 5" xfId="29689"/>
    <cellStyle name="60% - Accent1 24 6" xfId="29690"/>
    <cellStyle name="60% - Accent1 25" xfId="29691"/>
    <cellStyle name="60% - Accent1 25 2" xfId="29692"/>
    <cellStyle name="60% - Accent1 25 3" xfId="29693"/>
    <cellStyle name="60% - Accent1 25 4" xfId="29694"/>
    <cellStyle name="60% - Accent1 25 5" xfId="29695"/>
    <cellStyle name="60% - Accent1 25 6" xfId="29696"/>
    <cellStyle name="60% - Accent1 26" xfId="29697"/>
    <cellStyle name="60% - Accent1 26 2" xfId="29698"/>
    <cellStyle name="60% - Accent1 26 3" xfId="29699"/>
    <cellStyle name="60% - Accent1 26 4" xfId="29700"/>
    <cellStyle name="60% - Accent1 26 5" xfId="29701"/>
    <cellStyle name="60% - Accent1 26 6" xfId="29702"/>
    <cellStyle name="60% - Accent1 27" xfId="29703"/>
    <cellStyle name="60% - Accent1 27 2" xfId="29704"/>
    <cellStyle name="60% - Accent1 27 3" xfId="29705"/>
    <cellStyle name="60% - Accent1 27 4" xfId="29706"/>
    <cellStyle name="60% - Accent1 27 5" xfId="29707"/>
    <cellStyle name="60% - Accent1 27 6" xfId="29708"/>
    <cellStyle name="60% - Accent1 28" xfId="29709"/>
    <cellStyle name="60% - Accent1 28 2" xfId="29710"/>
    <cellStyle name="60% - Accent1 28 3" xfId="29711"/>
    <cellStyle name="60% - Accent1 28 4" xfId="29712"/>
    <cellStyle name="60% - Accent1 28 5" xfId="29713"/>
    <cellStyle name="60% - Accent1 28 6" xfId="29714"/>
    <cellStyle name="60% - Accent1 29" xfId="29715"/>
    <cellStyle name="60% - Accent1 29 2" xfId="29716"/>
    <cellStyle name="60% - Accent1 29 3" xfId="29717"/>
    <cellStyle name="60% - Accent1 29 4" xfId="29718"/>
    <cellStyle name="60% - Accent1 29 5" xfId="29719"/>
    <cellStyle name="60% - Accent1 29 6" xfId="29720"/>
    <cellStyle name="60% - Accent1 3" xfId="29721"/>
    <cellStyle name="60% - Accent1 3 2" xfId="29722"/>
    <cellStyle name="60% - Accent1 3 2 2" xfId="29723"/>
    <cellStyle name="60% - Accent1 3 3" xfId="29724"/>
    <cellStyle name="60% - Accent1 3 4" xfId="29725"/>
    <cellStyle name="60% - Accent1 3 5" xfId="29726"/>
    <cellStyle name="60% - Accent1 30" xfId="29727"/>
    <cellStyle name="60% - Accent1 30 2" xfId="29728"/>
    <cellStyle name="60% - Accent1 30 3" xfId="29729"/>
    <cellStyle name="60% - Accent1 30 4" xfId="29730"/>
    <cellStyle name="60% - Accent1 30 5" xfId="29731"/>
    <cellStyle name="60% - Accent1 31" xfId="29732"/>
    <cellStyle name="60% - Accent1 31 2" xfId="29733"/>
    <cellStyle name="60% - Accent1 32" xfId="29734"/>
    <cellStyle name="60% - Accent1 32 2" xfId="29735"/>
    <cellStyle name="60% - Accent1 33" xfId="29736"/>
    <cellStyle name="60% - Accent1 33 2" xfId="29737"/>
    <cellStyle name="60% - Accent1 34" xfId="29738"/>
    <cellStyle name="60% - Accent1 34 2" xfId="29739"/>
    <cellStyle name="60% - Accent1 35" xfId="29740"/>
    <cellStyle name="60% - Accent1 35 2" xfId="29741"/>
    <cellStyle name="60% - Accent1 35 3" xfId="29742"/>
    <cellStyle name="60% - Accent1 35 4" xfId="29743"/>
    <cellStyle name="60% - Accent1 36" xfId="29744"/>
    <cellStyle name="60% - Accent1 36 2" xfId="29745"/>
    <cellStyle name="60% - Accent1 37" xfId="29746"/>
    <cellStyle name="60% - Accent1 37 2" xfId="29747"/>
    <cellStyle name="60% - Accent1 38" xfId="29748"/>
    <cellStyle name="60% - Accent1 39" xfId="29749"/>
    <cellStyle name="60% - Accent1 4" xfId="29750"/>
    <cellStyle name="60% - Accent1 4 2" xfId="29751"/>
    <cellStyle name="60% - Accent1 4 3" xfId="29752"/>
    <cellStyle name="60% - Accent1 4 4" xfId="29753"/>
    <cellStyle name="60% - Accent1 4 5" xfId="29754"/>
    <cellStyle name="60% - Accent1 4 6" xfId="29755"/>
    <cellStyle name="60% - Accent1 40" xfId="29756"/>
    <cellStyle name="60% - Accent1 41" xfId="29757"/>
    <cellStyle name="60% - Accent1 42" xfId="29758"/>
    <cellStyle name="60% - Accent1 43" xfId="29759"/>
    <cellStyle name="60% - Accent1 44" xfId="29760"/>
    <cellStyle name="60% - Accent1 45" xfId="29761"/>
    <cellStyle name="60% - Accent1 46" xfId="29762"/>
    <cellStyle name="60% - Accent1 47" xfId="29763"/>
    <cellStyle name="60% - Accent1 48" xfId="29764"/>
    <cellStyle name="60% - Accent1 49" xfId="29765"/>
    <cellStyle name="60% - Accent1 5" xfId="29766"/>
    <cellStyle name="60% - Accent1 5 2" xfId="29767"/>
    <cellStyle name="60% - Accent1 5 3" xfId="29768"/>
    <cellStyle name="60% - Accent1 5 4" xfId="29769"/>
    <cellStyle name="60% - Accent1 5 5" xfId="29770"/>
    <cellStyle name="60% - Accent1 5 6" xfId="29771"/>
    <cellStyle name="60% - Accent1 50" xfId="29772"/>
    <cellStyle name="60% - Accent1 51" xfId="29773"/>
    <cellStyle name="60% - Accent1 52" xfId="29774"/>
    <cellStyle name="60% - Accent1 53" xfId="29775"/>
    <cellStyle name="60% - Accent1 54" xfId="29776"/>
    <cellStyle name="60% - Accent1 55" xfId="29777"/>
    <cellStyle name="60% - Accent1 56" xfId="29778"/>
    <cellStyle name="60% - Accent1 57" xfId="29779"/>
    <cellStyle name="60% - Accent1 58" xfId="29780"/>
    <cellStyle name="60% - Accent1 59" xfId="29781"/>
    <cellStyle name="60% - Accent1 6" xfId="29782"/>
    <cellStyle name="60% - Accent1 6 2" xfId="29783"/>
    <cellStyle name="60% - Accent1 6 3" xfId="29784"/>
    <cellStyle name="60% - Accent1 6 4" xfId="29785"/>
    <cellStyle name="60% - Accent1 6 5" xfId="29786"/>
    <cellStyle name="60% - Accent1 6 6" xfId="29787"/>
    <cellStyle name="60% - Accent1 60" xfId="29788"/>
    <cellStyle name="60% - Accent1 61" xfId="29789"/>
    <cellStyle name="60% - Accent1 62" xfId="29790"/>
    <cellStyle name="60% - Accent1 63" xfId="29791"/>
    <cellStyle name="60% - Accent1 64" xfId="29792"/>
    <cellStyle name="60% - Accent1 65" xfId="29793"/>
    <cellStyle name="60% - Accent1 66" xfId="29794"/>
    <cellStyle name="60% - Accent1 67" xfId="29795"/>
    <cellStyle name="60% - Accent1 68" xfId="29796"/>
    <cellStyle name="60% - Accent1 69" xfId="29797"/>
    <cellStyle name="60% - Accent1 7" xfId="29798"/>
    <cellStyle name="60% - Accent1 7 2" xfId="29799"/>
    <cellStyle name="60% - Accent1 7 3" xfId="29800"/>
    <cellStyle name="60% - Accent1 7 4" xfId="29801"/>
    <cellStyle name="60% - Accent1 7 5" xfId="29802"/>
    <cellStyle name="60% - Accent1 7 6" xfId="29803"/>
    <cellStyle name="60% - Accent1 70" xfId="29804"/>
    <cellStyle name="60% - Accent1 71" xfId="29805"/>
    <cellStyle name="60% - Accent1 72" xfId="29806"/>
    <cellStyle name="60% - Accent1 73" xfId="29807"/>
    <cellStyle name="60% - Accent1 74" xfId="29808"/>
    <cellStyle name="60% - Accent1 75" xfId="29809"/>
    <cellStyle name="60% - Accent1 76" xfId="29810"/>
    <cellStyle name="60% - Accent1 77" xfId="29811"/>
    <cellStyle name="60% - Accent1 78" xfId="29812"/>
    <cellStyle name="60% - Accent1 79" xfId="29813"/>
    <cellStyle name="60% - Accent1 8" xfId="29814"/>
    <cellStyle name="60% - Accent1 8 2" xfId="29815"/>
    <cellStyle name="60% - Accent1 8 3" xfId="29816"/>
    <cellStyle name="60% - Accent1 8 4" xfId="29817"/>
    <cellStyle name="60% - Accent1 8 5" xfId="29818"/>
    <cellStyle name="60% - Accent1 8 6" xfId="29819"/>
    <cellStyle name="60% - Accent1 80" xfId="29820"/>
    <cellStyle name="60% - Accent1 81" xfId="29821"/>
    <cellStyle name="60% - Accent1 82" xfId="29822"/>
    <cellStyle name="60% - Accent1 83" xfId="29823"/>
    <cellStyle name="60% - Accent1 84" xfId="29824"/>
    <cellStyle name="60% - Accent1 85" xfId="29825"/>
    <cellStyle name="60% - Accent1 86" xfId="29826"/>
    <cellStyle name="60% - Accent1 87" xfId="29827"/>
    <cellStyle name="60% - Accent1 88" xfId="29828"/>
    <cellStyle name="60% - Accent1 89" xfId="29829"/>
    <cellStyle name="60% - Accent1 9" xfId="29830"/>
    <cellStyle name="60% - Accent1 9 2" xfId="29831"/>
    <cellStyle name="60% - Accent1 9 3" xfId="29832"/>
    <cellStyle name="60% - Accent1 9 4" xfId="29833"/>
    <cellStyle name="60% - Accent1 9 5" xfId="29834"/>
    <cellStyle name="60% - Accent1 9 6" xfId="29835"/>
    <cellStyle name="60% - Accent1 90" xfId="29836"/>
    <cellStyle name="60% - Accent1 91" xfId="29837"/>
    <cellStyle name="60% - Accent1 92" xfId="29838"/>
    <cellStyle name="60% - Accent1 93" xfId="29839"/>
    <cellStyle name="60% - Accent1 94" xfId="29840"/>
    <cellStyle name="60% - Accent1 95" xfId="29841"/>
    <cellStyle name="60% - Accent1 96" xfId="29842"/>
    <cellStyle name="60% - Accent1 97" xfId="29843"/>
    <cellStyle name="60% - Accent1 98" xfId="29844"/>
    <cellStyle name="60% - Accent1 99" xfId="29845"/>
    <cellStyle name="60% - Accent2 10" xfId="29846"/>
    <cellStyle name="60% - Accent2 10 2" xfId="29847"/>
    <cellStyle name="60% - Accent2 10 2 2" xfId="29848"/>
    <cellStyle name="60% - Accent2 10 3" xfId="29849"/>
    <cellStyle name="60% - Accent2 10 4" xfId="29850"/>
    <cellStyle name="60% - Accent2 10 5" xfId="29851"/>
    <cellStyle name="60% - Accent2 10 6" xfId="29852"/>
    <cellStyle name="60% - Accent2 10 7" xfId="29853"/>
    <cellStyle name="60% - Accent2 100" xfId="29854"/>
    <cellStyle name="60% - Accent2 101" xfId="29855"/>
    <cellStyle name="60% - Accent2 102" xfId="29856"/>
    <cellStyle name="60% - Accent2 103" xfId="29857"/>
    <cellStyle name="60% - Accent2 104" xfId="29858"/>
    <cellStyle name="60% - Accent2 105" xfId="29859"/>
    <cellStyle name="60% - Accent2 106" xfId="29860"/>
    <cellStyle name="60% - Accent2 107" xfId="29861"/>
    <cellStyle name="60% - Accent2 108" xfId="29862"/>
    <cellStyle name="60% - Accent2 109" xfId="29863"/>
    <cellStyle name="60% - Accent2 11" xfId="29864"/>
    <cellStyle name="60% - Accent2 11 2" xfId="29865"/>
    <cellStyle name="60% - Accent2 11 2 2" xfId="29866"/>
    <cellStyle name="60% - Accent2 11 3" xfId="29867"/>
    <cellStyle name="60% - Accent2 11 4" xfId="29868"/>
    <cellStyle name="60% - Accent2 11 5" xfId="29869"/>
    <cellStyle name="60% - Accent2 11 6" xfId="29870"/>
    <cellStyle name="60% - Accent2 11 7" xfId="29871"/>
    <cellStyle name="60% - Accent2 110" xfId="29872"/>
    <cellStyle name="60% - Accent2 111" xfId="29873"/>
    <cellStyle name="60% - Accent2 112" xfId="29874"/>
    <cellStyle name="60% - Accent2 113" xfId="29875"/>
    <cellStyle name="60% - Accent2 114" xfId="29876"/>
    <cellStyle name="60% - Accent2 115" xfId="29877"/>
    <cellStyle name="60% - Accent2 116" xfId="29878"/>
    <cellStyle name="60% - Accent2 117" xfId="29879"/>
    <cellStyle name="60% - Accent2 118" xfId="29880"/>
    <cellStyle name="60% - Accent2 119" xfId="29881"/>
    <cellStyle name="60% - Accent2 12" xfId="29882"/>
    <cellStyle name="60% - Accent2 12 2" xfId="29883"/>
    <cellStyle name="60% - Accent2 12 2 2" xfId="29884"/>
    <cellStyle name="60% - Accent2 12 3" xfId="29885"/>
    <cellStyle name="60% - Accent2 12 4" xfId="29886"/>
    <cellStyle name="60% - Accent2 12 5" xfId="29887"/>
    <cellStyle name="60% - Accent2 12 6" xfId="29888"/>
    <cellStyle name="60% - Accent2 120" xfId="29889"/>
    <cellStyle name="60% - Accent2 121" xfId="29890"/>
    <cellStyle name="60% - Accent2 122" xfId="29891"/>
    <cellStyle name="60% - Accent2 123" xfId="29892"/>
    <cellStyle name="60% - Accent2 124" xfId="29893"/>
    <cellStyle name="60% - Accent2 125" xfId="29894"/>
    <cellStyle name="60% - Accent2 126" xfId="29895"/>
    <cellStyle name="60% - Accent2 127" xfId="29896"/>
    <cellStyle name="60% - Accent2 128" xfId="29897"/>
    <cellStyle name="60% - Accent2 129" xfId="29898"/>
    <cellStyle name="60% - Accent2 13" xfId="29899"/>
    <cellStyle name="60% - Accent2 13 2" xfId="29900"/>
    <cellStyle name="60% - Accent2 13 2 2" xfId="29901"/>
    <cellStyle name="60% - Accent2 13 3" xfId="29902"/>
    <cellStyle name="60% - Accent2 13 4" xfId="29903"/>
    <cellStyle name="60% - Accent2 13 5" xfId="29904"/>
    <cellStyle name="60% - Accent2 13 6" xfId="29905"/>
    <cellStyle name="60% - Accent2 130" xfId="29906"/>
    <cellStyle name="60% - Accent2 131" xfId="29907"/>
    <cellStyle name="60% - Accent2 132" xfId="29908"/>
    <cellStyle name="60% - Accent2 133" xfId="29909"/>
    <cellStyle name="60% - Accent2 134" xfId="29910"/>
    <cellStyle name="60% - Accent2 135" xfId="29911"/>
    <cellStyle name="60% - Accent2 136" xfId="29912"/>
    <cellStyle name="60% - Accent2 137" xfId="29913"/>
    <cellStyle name="60% - Accent2 138" xfId="29914"/>
    <cellStyle name="60% - Accent2 139" xfId="29915"/>
    <cellStyle name="60% - Accent2 14" xfId="29916"/>
    <cellStyle name="60% - Accent2 14 2" xfId="29917"/>
    <cellStyle name="60% - Accent2 14 2 2" xfId="29918"/>
    <cellStyle name="60% - Accent2 14 2 3" xfId="29919"/>
    <cellStyle name="60% - Accent2 14 2 4" xfId="29920"/>
    <cellStyle name="60% - Accent2 14 3" xfId="29921"/>
    <cellStyle name="60% - Accent2 14 4" xfId="29922"/>
    <cellStyle name="60% - Accent2 14 5" xfId="29923"/>
    <cellStyle name="60% - Accent2 14 6" xfId="29924"/>
    <cellStyle name="60% - Accent2 140" xfId="29925"/>
    <cellStyle name="60% - Accent2 141" xfId="29926"/>
    <cellStyle name="60% - Accent2 142" xfId="29927"/>
    <cellStyle name="60% - Accent2 143" xfId="29928"/>
    <cellStyle name="60% - Accent2 144" xfId="29929"/>
    <cellStyle name="60% - Accent2 145" xfId="29930"/>
    <cellStyle name="60% - Accent2 146" xfId="29931"/>
    <cellStyle name="60% - Accent2 147" xfId="29932"/>
    <cellStyle name="60% - Accent2 148" xfId="29933"/>
    <cellStyle name="60% - Accent2 149" xfId="29934"/>
    <cellStyle name="60% - Accent2 15" xfId="29935"/>
    <cellStyle name="60% - Accent2 15 2" xfId="29936"/>
    <cellStyle name="60% - Accent2 15 2 2" xfId="29937"/>
    <cellStyle name="60% - Accent2 15 2 3" xfId="29938"/>
    <cellStyle name="60% - Accent2 15 2 4" xfId="29939"/>
    <cellStyle name="60% - Accent2 15 3" xfId="29940"/>
    <cellStyle name="60% - Accent2 15 4" xfId="29941"/>
    <cellStyle name="60% - Accent2 15 5" xfId="29942"/>
    <cellStyle name="60% - Accent2 15 6" xfId="29943"/>
    <cellStyle name="60% - Accent2 150" xfId="29944"/>
    <cellStyle name="60% - Accent2 151" xfId="29945"/>
    <cellStyle name="60% - Accent2 152" xfId="29946"/>
    <cellStyle name="60% - Accent2 153" xfId="29947"/>
    <cellStyle name="60% - Accent2 154" xfId="29948"/>
    <cellStyle name="60% - Accent2 155" xfId="29949"/>
    <cellStyle name="60% - Accent2 156" xfId="29950"/>
    <cellStyle name="60% - Accent2 157" xfId="29951"/>
    <cellStyle name="60% - Accent2 158" xfId="29952"/>
    <cellStyle name="60% - Accent2 159" xfId="29953"/>
    <cellStyle name="60% - Accent2 16" xfId="29954"/>
    <cellStyle name="60% - Accent2 16 2" xfId="29955"/>
    <cellStyle name="60% - Accent2 16 2 2" xfId="29956"/>
    <cellStyle name="60% - Accent2 16 2 3" xfId="29957"/>
    <cellStyle name="60% - Accent2 16 2 4" xfId="29958"/>
    <cellStyle name="60% - Accent2 16 3" xfId="29959"/>
    <cellStyle name="60% - Accent2 16 4" xfId="29960"/>
    <cellStyle name="60% - Accent2 16 5" xfId="29961"/>
    <cellStyle name="60% - Accent2 16 6" xfId="29962"/>
    <cellStyle name="60% - Accent2 160" xfId="29963"/>
    <cellStyle name="60% - Accent2 161" xfId="29964"/>
    <cellStyle name="60% - Accent2 162" xfId="29965"/>
    <cellStyle name="60% - Accent2 163" xfId="29966"/>
    <cellStyle name="60% - Accent2 164" xfId="29967"/>
    <cellStyle name="60% - Accent2 165" xfId="29968"/>
    <cellStyle name="60% - Accent2 166" xfId="29969"/>
    <cellStyle name="60% - Accent2 167" xfId="29970"/>
    <cellStyle name="60% - Accent2 168" xfId="29971"/>
    <cellStyle name="60% - Accent2 169" xfId="29972"/>
    <cellStyle name="60% - Accent2 17" xfId="29973"/>
    <cellStyle name="60% - Accent2 17 2" xfId="29974"/>
    <cellStyle name="60% - Accent2 17 3" xfId="29975"/>
    <cellStyle name="60% - Accent2 17 4" xfId="29976"/>
    <cellStyle name="60% - Accent2 17 5" xfId="29977"/>
    <cellStyle name="60% - Accent2 17 6" xfId="29978"/>
    <cellStyle name="60% - Accent2 170" xfId="29979"/>
    <cellStyle name="60% - Accent2 171" xfId="29980"/>
    <cellStyle name="60% - Accent2 172" xfId="29981"/>
    <cellStyle name="60% - Accent2 173" xfId="29982"/>
    <cellStyle name="60% - Accent2 174" xfId="29983"/>
    <cellStyle name="60% - Accent2 175" xfId="29984"/>
    <cellStyle name="60% - Accent2 176" xfId="29985"/>
    <cellStyle name="60% - Accent2 177" xfId="29986"/>
    <cellStyle name="60% - Accent2 178" xfId="29987"/>
    <cellStyle name="60% - Accent2 179" xfId="29988"/>
    <cellStyle name="60% - Accent2 18" xfId="29989"/>
    <cellStyle name="60% - Accent2 18 2" xfId="29990"/>
    <cellStyle name="60% - Accent2 18 3" xfId="29991"/>
    <cellStyle name="60% - Accent2 18 4" xfId="29992"/>
    <cellStyle name="60% - Accent2 18 5" xfId="29993"/>
    <cellStyle name="60% - Accent2 18 6" xfId="29994"/>
    <cellStyle name="60% - Accent2 180" xfId="29995"/>
    <cellStyle name="60% - Accent2 181" xfId="29996"/>
    <cellStyle name="60% - Accent2 182" xfId="29997"/>
    <cellStyle name="60% - Accent2 183" xfId="29998"/>
    <cellStyle name="60% - Accent2 184" xfId="29999"/>
    <cellStyle name="60% - Accent2 185" xfId="30000"/>
    <cellStyle name="60% - Accent2 186" xfId="30001"/>
    <cellStyle name="60% - Accent2 187" xfId="30002"/>
    <cellStyle name="60% - Accent2 188" xfId="30003"/>
    <cellStyle name="60% - Accent2 189" xfId="30004"/>
    <cellStyle name="60% - Accent2 19" xfId="30005"/>
    <cellStyle name="60% - Accent2 19 2" xfId="30006"/>
    <cellStyle name="60% - Accent2 19 3" xfId="30007"/>
    <cellStyle name="60% - Accent2 19 4" xfId="30008"/>
    <cellStyle name="60% - Accent2 19 5" xfId="30009"/>
    <cellStyle name="60% - Accent2 19 6" xfId="30010"/>
    <cellStyle name="60% - Accent2 190" xfId="30011"/>
    <cellStyle name="60% - Accent2 191" xfId="30012"/>
    <cellStyle name="60% - Accent2 192" xfId="30013"/>
    <cellStyle name="60% - Accent2 193" xfId="30014"/>
    <cellStyle name="60% - Accent2 194" xfId="30015"/>
    <cellStyle name="60% - Accent2 195" xfId="30016"/>
    <cellStyle name="60% - Accent2 196" xfId="30017"/>
    <cellStyle name="60% - Accent2 197" xfId="30018"/>
    <cellStyle name="60% - Accent2 198" xfId="30019"/>
    <cellStyle name="60% - Accent2 199" xfId="30020"/>
    <cellStyle name="60% - Accent2 2" xfId="30021"/>
    <cellStyle name="60% - Accent2 2 2" xfId="30022"/>
    <cellStyle name="60% - Accent2 2 2 2" xfId="30023"/>
    <cellStyle name="60% - Accent2 2 2 2 2" xfId="30024"/>
    <cellStyle name="60% - Accent2 2 2 2 2 2" xfId="30025"/>
    <cellStyle name="60% - Accent2 2 2 2 2 2 2" xfId="30026"/>
    <cellStyle name="60% - Accent2 2 2 2 2 2 2 2" xfId="30027"/>
    <cellStyle name="60% - Accent2 2 2 2 2 2 2 2 2" xfId="30028"/>
    <cellStyle name="60% - Accent2 2 2 2 2 2 2 2 2 2" xfId="30029"/>
    <cellStyle name="60% - Accent2 2 2 2 2 2 2 2 2 2 2" xfId="30030"/>
    <cellStyle name="60% - Accent2 2 2 2 2 2 2 2 2 3" xfId="30031"/>
    <cellStyle name="60% - Accent2 2 2 2 2 2 2 2 3" xfId="30032"/>
    <cellStyle name="60% - Accent2 2 2 2 2 2 2 3" xfId="30033"/>
    <cellStyle name="60% - Accent2 2 2 2 2 2 3" xfId="30034"/>
    <cellStyle name="60% - Accent2 2 2 2 2 3" xfId="30035"/>
    <cellStyle name="60% - Accent2 2 2 2 2 4" xfId="30036"/>
    <cellStyle name="60% - Accent2 2 2 2 2 5" xfId="30037"/>
    <cellStyle name="60% - Accent2 2 2 2 3" xfId="30038"/>
    <cellStyle name="60% - Accent2 2 2 2 4" xfId="30039"/>
    <cellStyle name="60% - Accent2 2 2 2 5" xfId="30040"/>
    <cellStyle name="60% - Accent2 2 2 3" xfId="30041"/>
    <cellStyle name="60% - Accent2 2 2 4" xfId="30042"/>
    <cellStyle name="60% - Accent2 2 2 5" xfId="30043"/>
    <cellStyle name="60% - Accent2 2 2 6" xfId="30044"/>
    <cellStyle name="60% - Accent2 2 2 7" xfId="30045"/>
    <cellStyle name="60% - Accent2 2 3" xfId="30046"/>
    <cellStyle name="60% - Accent2 2 3 2" xfId="30047"/>
    <cellStyle name="60% - Accent2 2 4" xfId="30048"/>
    <cellStyle name="60% - Accent2 2 5" xfId="30049"/>
    <cellStyle name="60% - Accent2 2 6" xfId="30050"/>
    <cellStyle name="60% - Accent2 2 7" xfId="30051"/>
    <cellStyle name="60% - Accent2 2 8" xfId="30052"/>
    <cellStyle name="60% - Accent2 2 9" xfId="30053"/>
    <cellStyle name="60% - Accent2 20" xfId="30054"/>
    <cellStyle name="60% - Accent2 20 2" xfId="30055"/>
    <cellStyle name="60% - Accent2 20 3" xfId="30056"/>
    <cellStyle name="60% - Accent2 20 4" xfId="30057"/>
    <cellStyle name="60% - Accent2 20 5" xfId="30058"/>
    <cellStyle name="60% - Accent2 20 6" xfId="30059"/>
    <cellStyle name="60% - Accent2 200" xfId="30060"/>
    <cellStyle name="60% - Accent2 201" xfId="30061"/>
    <cellStyle name="60% - Accent2 202" xfId="30062"/>
    <cellStyle name="60% - Accent2 203" xfId="30063"/>
    <cellStyle name="60% - Accent2 204" xfId="30064"/>
    <cellStyle name="60% - Accent2 205" xfId="30065"/>
    <cellStyle name="60% - Accent2 206" xfId="30066"/>
    <cellStyle name="60% - Accent2 207" xfId="30067"/>
    <cellStyle name="60% - Accent2 208" xfId="30068"/>
    <cellStyle name="60% - Accent2 209" xfId="30069"/>
    <cellStyle name="60% - Accent2 21" xfId="30070"/>
    <cellStyle name="60% - Accent2 21 2" xfId="30071"/>
    <cellStyle name="60% - Accent2 21 3" xfId="30072"/>
    <cellStyle name="60% - Accent2 21 4" xfId="30073"/>
    <cellStyle name="60% - Accent2 21 5" xfId="30074"/>
    <cellStyle name="60% - Accent2 21 6" xfId="30075"/>
    <cellStyle name="60% - Accent2 210" xfId="30076"/>
    <cellStyle name="60% - Accent2 211" xfId="30077"/>
    <cellStyle name="60% - Accent2 212" xfId="30078"/>
    <cellStyle name="60% - Accent2 213" xfId="30079"/>
    <cellStyle name="60% - Accent2 214" xfId="30080"/>
    <cellStyle name="60% - Accent2 215" xfId="30081"/>
    <cellStyle name="60% - Accent2 216" xfId="30082"/>
    <cellStyle name="60% - Accent2 217" xfId="30083"/>
    <cellStyle name="60% - Accent2 218" xfId="30084"/>
    <cellStyle name="60% - Accent2 219" xfId="30085"/>
    <cellStyle name="60% - Accent2 22" xfId="30086"/>
    <cellStyle name="60% - Accent2 22 2" xfId="30087"/>
    <cellStyle name="60% - Accent2 22 3" xfId="30088"/>
    <cellStyle name="60% - Accent2 22 4" xfId="30089"/>
    <cellStyle name="60% - Accent2 22 5" xfId="30090"/>
    <cellStyle name="60% - Accent2 22 6" xfId="30091"/>
    <cellStyle name="60% - Accent2 220" xfId="30092"/>
    <cellStyle name="60% - Accent2 221" xfId="30093"/>
    <cellStyle name="60% - Accent2 222" xfId="30094"/>
    <cellStyle name="60% - Accent2 223" xfId="30095"/>
    <cellStyle name="60% - Accent2 224" xfId="30096"/>
    <cellStyle name="60% - Accent2 225" xfId="30097"/>
    <cellStyle name="60% - Accent2 226" xfId="30098"/>
    <cellStyle name="60% - Accent2 227" xfId="30099"/>
    <cellStyle name="60% - Accent2 228" xfId="30100"/>
    <cellStyle name="60% - Accent2 229" xfId="30101"/>
    <cellStyle name="60% - Accent2 23" xfId="30102"/>
    <cellStyle name="60% - Accent2 23 2" xfId="30103"/>
    <cellStyle name="60% - Accent2 23 3" xfId="30104"/>
    <cellStyle name="60% - Accent2 23 4" xfId="30105"/>
    <cellStyle name="60% - Accent2 23 5" xfId="30106"/>
    <cellStyle name="60% - Accent2 23 6" xfId="30107"/>
    <cellStyle name="60% - Accent2 230" xfId="30108"/>
    <cellStyle name="60% - Accent2 231" xfId="30109"/>
    <cellStyle name="60% - Accent2 232" xfId="30110"/>
    <cellStyle name="60% - Accent2 233" xfId="30111"/>
    <cellStyle name="60% - Accent2 234" xfId="30112"/>
    <cellStyle name="60% - Accent2 235" xfId="30113"/>
    <cellStyle name="60% - Accent2 24" xfId="30114"/>
    <cellStyle name="60% - Accent2 24 2" xfId="30115"/>
    <cellStyle name="60% - Accent2 24 3" xfId="30116"/>
    <cellStyle name="60% - Accent2 24 4" xfId="30117"/>
    <cellStyle name="60% - Accent2 24 5" xfId="30118"/>
    <cellStyle name="60% - Accent2 24 6" xfId="30119"/>
    <cellStyle name="60% - Accent2 25" xfId="30120"/>
    <cellStyle name="60% - Accent2 25 2" xfId="30121"/>
    <cellStyle name="60% - Accent2 25 3" xfId="30122"/>
    <cellStyle name="60% - Accent2 25 4" xfId="30123"/>
    <cellStyle name="60% - Accent2 25 5" xfId="30124"/>
    <cellStyle name="60% - Accent2 25 6" xfId="30125"/>
    <cellStyle name="60% - Accent2 26" xfId="30126"/>
    <cellStyle name="60% - Accent2 26 2" xfId="30127"/>
    <cellStyle name="60% - Accent2 26 3" xfId="30128"/>
    <cellStyle name="60% - Accent2 26 4" xfId="30129"/>
    <cellStyle name="60% - Accent2 26 5" xfId="30130"/>
    <cellStyle name="60% - Accent2 26 6" xfId="30131"/>
    <cellStyle name="60% - Accent2 27" xfId="30132"/>
    <cellStyle name="60% - Accent2 27 2" xfId="30133"/>
    <cellStyle name="60% - Accent2 27 3" xfId="30134"/>
    <cellStyle name="60% - Accent2 27 4" xfId="30135"/>
    <cellStyle name="60% - Accent2 27 5" xfId="30136"/>
    <cellStyle name="60% - Accent2 27 6" xfId="30137"/>
    <cellStyle name="60% - Accent2 28" xfId="30138"/>
    <cellStyle name="60% - Accent2 28 2" xfId="30139"/>
    <cellStyle name="60% - Accent2 28 3" xfId="30140"/>
    <cellStyle name="60% - Accent2 28 4" xfId="30141"/>
    <cellStyle name="60% - Accent2 28 5" xfId="30142"/>
    <cellStyle name="60% - Accent2 28 6" xfId="30143"/>
    <cellStyle name="60% - Accent2 29" xfId="30144"/>
    <cellStyle name="60% - Accent2 29 2" xfId="30145"/>
    <cellStyle name="60% - Accent2 29 3" xfId="30146"/>
    <cellStyle name="60% - Accent2 29 4" xfId="30147"/>
    <cellStyle name="60% - Accent2 29 5" xfId="30148"/>
    <cellStyle name="60% - Accent2 29 6" xfId="30149"/>
    <cellStyle name="60% - Accent2 3" xfId="30150"/>
    <cellStyle name="60% - Accent2 3 2" xfId="30151"/>
    <cellStyle name="60% - Accent2 3 2 2" xfId="30152"/>
    <cellStyle name="60% - Accent2 3 3" xfId="30153"/>
    <cellStyle name="60% - Accent2 3 4" xfId="30154"/>
    <cellStyle name="60% - Accent2 3 5" xfId="30155"/>
    <cellStyle name="60% - Accent2 30" xfId="30156"/>
    <cellStyle name="60% - Accent2 30 2" xfId="30157"/>
    <cellStyle name="60% - Accent2 30 3" xfId="30158"/>
    <cellStyle name="60% - Accent2 30 4" xfId="30159"/>
    <cellStyle name="60% - Accent2 30 5" xfId="30160"/>
    <cellStyle name="60% - Accent2 31" xfId="30161"/>
    <cellStyle name="60% - Accent2 31 2" xfId="30162"/>
    <cellStyle name="60% - Accent2 32" xfId="30163"/>
    <cellStyle name="60% - Accent2 32 2" xfId="30164"/>
    <cellStyle name="60% - Accent2 33" xfId="30165"/>
    <cellStyle name="60% - Accent2 33 2" xfId="30166"/>
    <cellStyle name="60% - Accent2 34" xfId="30167"/>
    <cellStyle name="60% - Accent2 34 2" xfId="30168"/>
    <cellStyle name="60% - Accent2 35" xfId="30169"/>
    <cellStyle name="60% - Accent2 35 2" xfId="30170"/>
    <cellStyle name="60% - Accent2 35 3" xfId="30171"/>
    <cellStyle name="60% - Accent2 35 4" xfId="30172"/>
    <cellStyle name="60% - Accent2 36" xfId="30173"/>
    <cellStyle name="60% - Accent2 37" xfId="30174"/>
    <cellStyle name="60% - Accent2 38" xfId="30175"/>
    <cellStyle name="60% - Accent2 39" xfId="30176"/>
    <cellStyle name="60% - Accent2 4" xfId="30177"/>
    <cellStyle name="60% - Accent2 4 2" xfId="30178"/>
    <cellStyle name="60% - Accent2 4 3" xfId="30179"/>
    <cellStyle name="60% - Accent2 4 4" xfId="30180"/>
    <cellStyle name="60% - Accent2 4 5" xfId="30181"/>
    <cellStyle name="60% - Accent2 4 6" xfId="30182"/>
    <cellStyle name="60% - Accent2 40" xfId="30183"/>
    <cellStyle name="60% - Accent2 41" xfId="30184"/>
    <cellStyle name="60% - Accent2 42" xfId="30185"/>
    <cellStyle name="60% - Accent2 43" xfId="30186"/>
    <cellStyle name="60% - Accent2 44" xfId="30187"/>
    <cellStyle name="60% - Accent2 45" xfId="30188"/>
    <cellStyle name="60% - Accent2 46" xfId="30189"/>
    <cellStyle name="60% - Accent2 47" xfId="30190"/>
    <cellStyle name="60% - Accent2 48" xfId="30191"/>
    <cellStyle name="60% - Accent2 49" xfId="30192"/>
    <cellStyle name="60% - Accent2 5" xfId="30193"/>
    <cellStyle name="60% - Accent2 5 2" xfId="30194"/>
    <cellStyle name="60% - Accent2 5 3" xfId="30195"/>
    <cellStyle name="60% - Accent2 5 4" xfId="30196"/>
    <cellStyle name="60% - Accent2 5 5" xfId="30197"/>
    <cellStyle name="60% - Accent2 5 6" xfId="30198"/>
    <cellStyle name="60% - Accent2 50" xfId="30199"/>
    <cellStyle name="60% - Accent2 51" xfId="30200"/>
    <cellStyle name="60% - Accent2 52" xfId="30201"/>
    <cellStyle name="60% - Accent2 53" xfId="30202"/>
    <cellStyle name="60% - Accent2 54" xfId="30203"/>
    <cellStyle name="60% - Accent2 55" xfId="30204"/>
    <cellStyle name="60% - Accent2 56" xfId="30205"/>
    <cellStyle name="60% - Accent2 57" xfId="30206"/>
    <cellStyle name="60% - Accent2 58" xfId="30207"/>
    <cellStyle name="60% - Accent2 59" xfId="30208"/>
    <cellStyle name="60% - Accent2 6" xfId="30209"/>
    <cellStyle name="60% - Accent2 6 2" xfId="30210"/>
    <cellStyle name="60% - Accent2 6 3" xfId="30211"/>
    <cellStyle name="60% - Accent2 6 4" xfId="30212"/>
    <cellStyle name="60% - Accent2 6 5" xfId="30213"/>
    <cellStyle name="60% - Accent2 6 6" xfId="30214"/>
    <cellStyle name="60% - Accent2 60" xfId="30215"/>
    <cellStyle name="60% - Accent2 61" xfId="30216"/>
    <cellStyle name="60% - Accent2 62" xfId="30217"/>
    <cellStyle name="60% - Accent2 63" xfId="30218"/>
    <cellStyle name="60% - Accent2 64" xfId="30219"/>
    <cellStyle name="60% - Accent2 65" xfId="30220"/>
    <cellStyle name="60% - Accent2 66" xfId="30221"/>
    <cellStyle name="60% - Accent2 67" xfId="30222"/>
    <cellStyle name="60% - Accent2 68" xfId="30223"/>
    <cellStyle name="60% - Accent2 69" xfId="30224"/>
    <cellStyle name="60% - Accent2 7" xfId="30225"/>
    <cellStyle name="60% - Accent2 7 2" xfId="30226"/>
    <cellStyle name="60% - Accent2 7 3" xfId="30227"/>
    <cellStyle name="60% - Accent2 7 4" xfId="30228"/>
    <cellStyle name="60% - Accent2 7 5" xfId="30229"/>
    <cellStyle name="60% - Accent2 7 6" xfId="30230"/>
    <cellStyle name="60% - Accent2 70" xfId="30231"/>
    <cellStyle name="60% - Accent2 71" xfId="30232"/>
    <cellStyle name="60% - Accent2 72" xfId="30233"/>
    <cellStyle name="60% - Accent2 73" xfId="30234"/>
    <cellStyle name="60% - Accent2 74" xfId="30235"/>
    <cellStyle name="60% - Accent2 75" xfId="30236"/>
    <cellStyle name="60% - Accent2 76" xfId="30237"/>
    <cellStyle name="60% - Accent2 77" xfId="30238"/>
    <cellStyle name="60% - Accent2 78" xfId="30239"/>
    <cellStyle name="60% - Accent2 79" xfId="30240"/>
    <cellStyle name="60% - Accent2 8" xfId="30241"/>
    <cellStyle name="60% - Accent2 8 2" xfId="30242"/>
    <cellStyle name="60% - Accent2 8 3" xfId="30243"/>
    <cellStyle name="60% - Accent2 8 4" xfId="30244"/>
    <cellStyle name="60% - Accent2 8 5" xfId="30245"/>
    <cellStyle name="60% - Accent2 8 6" xfId="30246"/>
    <cellStyle name="60% - Accent2 80" xfId="30247"/>
    <cellStyle name="60% - Accent2 81" xfId="30248"/>
    <cellStyle name="60% - Accent2 82" xfId="30249"/>
    <cellStyle name="60% - Accent2 83" xfId="30250"/>
    <cellStyle name="60% - Accent2 84" xfId="30251"/>
    <cellStyle name="60% - Accent2 85" xfId="30252"/>
    <cellStyle name="60% - Accent2 86" xfId="30253"/>
    <cellStyle name="60% - Accent2 87" xfId="30254"/>
    <cellStyle name="60% - Accent2 88" xfId="30255"/>
    <cellStyle name="60% - Accent2 89" xfId="30256"/>
    <cellStyle name="60% - Accent2 9" xfId="30257"/>
    <cellStyle name="60% - Accent2 9 2" xfId="30258"/>
    <cellStyle name="60% - Accent2 9 3" xfId="30259"/>
    <cellStyle name="60% - Accent2 9 4" xfId="30260"/>
    <cellStyle name="60% - Accent2 9 5" xfId="30261"/>
    <cellStyle name="60% - Accent2 9 6" xfId="30262"/>
    <cellStyle name="60% - Accent2 90" xfId="30263"/>
    <cellStyle name="60% - Accent2 91" xfId="30264"/>
    <cellStyle name="60% - Accent2 92" xfId="30265"/>
    <cellStyle name="60% - Accent2 93" xfId="30266"/>
    <cellStyle name="60% - Accent2 94" xfId="30267"/>
    <cellStyle name="60% - Accent2 95" xfId="30268"/>
    <cellStyle name="60% - Accent2 96" xfId="30269"/>
    <cellStyle name="60% - Accent2 97" xfId="30270"/>
    <cellStyle name="60% - Accent2 98" xfId="30271"/>
    <cellStyle name="60% - Accent2 99" xfId="30272"/>
    <cellStyle name="60% - Accent3 10" xfId="30273"/>
    <cellStyle name="60% - Accent3 10 2" xfId="30274"/>
    <cellStyle name="60% - Accent3 10 2 2" xfId="30275"/>
    <cellStyle name="60% - Accent3 10 3" xfId="30276"/>
    <cellStyle name="60% - Accent3 10 4" xfId="30277"/>
    <cellStyle name="60% - Accent3 10 5" xfId="30278"/>
    <cellStyle name="60% - Accent3 10 6" xfId="30279"/>
    <cellStyle name="60% - Accent3 10 7" xfId="30280"/>
    <cellStyle name="60% - Accent3 100" xfId="30281"/>
    <cellStyle name="60% - Accent3 101" xfId="30282"/>
    <cellStyle name="60% - Accent3 102" xfId="30283"/>
    <cellStyle name="60% - Accent3 103" xfId="30284"/>
    <cellStyle name="60% - Accent3 104" xfId="30285"/>
    <cellStyle name="60% - Accent3 105" xfId="30286"/>
    <cellStyle name="60% - Accent3 106" xfId="30287"/>
    <cellStyle name="60% - Accent3 107" xfId="30288"/>
    <cellStyle name="60% - Accent3 108" xfId="30289"/>
    <cellStyle name="60% - Accent3 109" xfId="30290"/>
    <cellStyle name="60% - Accent3 11" xfId="30291"/>
    <cellStyle name="60% - Accent3 11 2" xfId="30292"/>
    <cellStyle name="60% - Accent3 11 2 2" xfId="30293"/>
    <cellStyle name="60% - Accent3 11 3" xfId="30294"/>
    <cellStyle name="60% - Accent3 11 4" xfId="30295"/>
    <cellStyle name="60% - Accent3 11 5" xfId="30296"/>
    <cellStyle name="60% - Accent3 11 6" xfId="30297"/>
    <cellStyle name="60% - Accent3 11 7" xfId="30298"/>
    <cellStyle name="60% - Accent3 110" xfId="30299"/>
    <cellStyle name="60% - Accent3 111" xfId="30300"/>
    <cellStyle name="60% - Accent3 112" xfId="30301"/>
    <cellStyle name="60% - Accent3 113" xfId="30302"/>
    <cellStyle name="60% - Accent3 114" xfId="30303"/>
    <cellStyle name="60% - Accent3 115" xfId="30304"/>
    <cellStyle name="60% - Accent3 116" xfId="30305"/>
    <cellStyle name="60% - Accent3 117" xfId="30306"/>
    <cellStyle name="60% - Accent3 118" xfId="30307"/>
    <cellStyle name="60% - Accent3 119" xfId="30308"/>
    <cellStyle name="60% - Accent3 12" xfId="30309"/>
    <cellStyle name="60% - Accent3 12 2" xfId="30310"/>
    <cellStyle name="60% - Accent3 12 2 2" xfId="30311"/>
    <cellStyle name="60% - Accent3 12 3" xfId="30312"/>
    <cellStyle name="60% - Accent3 12 4" xfId="30313"/>
    <cellStyle name="60% - Accent3 12 5" xfId="30314"/>
    <cellStyle name="60% - Accent3 12 6" xfId="30315"/>
    <cellStyle name="60% - Accent3 120" xfId="30316"/>
    <cellStyle name="60% - Accent3 121" xfId="30317"/>
    <cellStyle name="60% - Accent3 122" xfId="30318"/>
    <cellStyle name="60% - Accent3 123" xfId="30319"/>
    <cellStyle name="60% - Accent3 124" xfId="30320"/>
    <cellStyle name="60% - Accent3 125" xfId="30321"/>
    <cellStyle name="60% - Accent3 126" xfId="30322"/>
    <cellStyle name="60% - Accent3 127" xfId="30323"/>
    <cellStyle name="60% - Accent3 128" xfId="30324"/>
    <cellStyle name="60% - Accent3 129" xfId="30325"/>
    <cellStyle name="60% - Accent3 13" xfId="30326"/>
    <cellStyle name="60% - Accent3 13 2" xfId="30327"/>
    <cellStyle name="60% - Accent3 13 2 2" xfId="30328"/>
    <cellStyle name="60% - Accent3 13 3" xfId="30329"/>
    <cellStyle name="60% - Accent3 13 4" xfId="30330"/>
    <cellStyle name="60% - Accent3 13 5" xfId="30331"/>
    <cellStyle name="60% - Accent3 13 6" xfId="30332"/>
    <cellStyle name="60% - Accent3 130" xfId="30333"/>
    <cellStyle name="60% - Accent3 131" xfId="30334"/>
    <cellStyle name="60% - Accent3 132" xfId="30335"/>
    <cellStyle name="60% - Accent3 133" xfId="30336"/>
    <cellStyle name="60% - Accent3 134" xfId="30337"/>
    <cellStyle name="60% - Accent3 135" xfId="30338"/>
    <cellStyle name="60% - Accent3 136" xfId="30339"/>
    <cellStyle name="60% - Accent3 137" xfId="30340"/>
    <cellStyle name="60% - Accent3 138" xfId="30341"/>
    <cellStyle name="60% - Accent3 139" xfId="30342"/>
    <cellStyle name="60% - Accent3 14" xfId="30343"/>
    <cellStyle name="60% - Accent3 14 2" xfId="30344"/>
    <cellStyle name="60% - Accent3 14 2 2" xfId="30345"/>
    <cellStyle name="60% - Accent3 14 2 3" xfId="30346"/>
    <cellStyle name="60% - Accent3 14 2 4" xfId="30347"/>
    <cellStyle name="60% - Accent3 14 3" xfId="30348"/>
    <cellStyle name="60% - Accent3 14 4" xfId="30349"/>
    <cellStyle name="60% - Accent3 14 5" xfId="30350"/>
    <cellStyle name="60% - Accent3 14 6" xfId="30351"/>
    <cellStyle name="60% - Accent3 140" xfId="30352"/>
    <cellStyle name="60% - Accent3 141" xfId="30353"/>
    <cellStyle name="60% - Accent3 142" xfId="30354"/>
    <cellStyle name="60% - Accent3 143" xfId="30355"/>
    <cellStyle name="60% - Accent3 144" xfId="30356"/>
    <cellStyle name="60% - Accent3 145" xfId="30357"/>
    <cellStyle name="60% - Accent3 146" xfId="30358"/>
    <cellStyle name="60% - Accent3 147" xfId="30359"/>
    <cellStyle name="60% - Accent3 148" xfId="30360"/>
    <cellStyle name="60% - Accent3 149" xfId="30361"/>
    <cellStyle name="60% - Accent3 15" xfId="30362"/>
    <cellStyle name="60% - Accent3 15 2" xfId="30363"/>
    <cellStyle name="60% - Accent3 15 2 2" xfId="30364"/>
    <cellStyle name="60% - Accent3 15 2 3" xfId="30365"/>
    <cellStyle name="60% - Accent3 15 2 4" xfId="30366"/>
    <cellStyle name="60% - Accent3 15 3" xfId="30367"/>
    <cellStyle name="60% - Accent3 15 4" xfId="30368"/>
    <cellStyle name="60% - Accent3 15 5" xfId="30369"/>
    <cellStyle name="60% - Accent3 15 6" xfId="30370"/>
    <cellStyle name="60% - Accent3 150" xfId="30371"/>
    <cellStyle name="60% - Accent3 151" xfId="30372"/>
    <cellStyle name="60% - Accent3 152" xfId="30373"/>
    <cellStyle name="60% - Accent3 153" xfId="30374"/>
    <cellStyle name="60% - Accent3 154" xfId="30375"/>
    <cellStyle name="60% - Accent3 155" xfId="30376"/>
    <cellStyle name="60% - Accent3 156" xfId="30377"/>
    <cellStyle name="60% - Accent3 157" xfId="30378"/>
    <cellStyle name="60% - Accent3 158" xfId="30379"/>
    <cellStyle name="60% - Accent3 159" xfId="30380"/>
    <cellStyle name="60% - Accent3 16" xfId="30381"/>
    <cellStyle name="60% - Accent3 16 2" xfId="30382"/>
    <cellStyle name="60% - Accent3 16 2 2" xfId="30383"/>
    <cellStyle name="60% - Accent3 16 2 3" xfId="30384"/>
    <cellStyle name="60% - Accent3 16 2 4" xfId="30385"/>
    <cellStyle name="60% - Accent3 16 3" xfId="30386"/>
    <cellStyle name="60% - Accent3 16 4" xfId="30387"/>
    <cellStyle name="60% - Accent3 16 5" xfId="30388"/>
    <cellStyle name="60% - Accent3 16 6" xfId="30389"/>
    <cellStyle name="60% - Accent3 160" xfId="30390"/>
    <cellStyle name="60% - Accent3 161" xfId="30391"/>
    <cellStyle name="60% - Accent3 162" xfId="30392"/>
    <cellStyle name="60% - Accent3 163" xfId="30393"/>
    <cellStyle name="60% - Accent3 164" xfId="30394"/>
    <cellStyle name="60% - Accent3 165" xfId="30395"/>
    <cellStyle name="60% - Accent3 166" xfId="30396"/>
    <cellStyle name="60% - Accent3 167" xfId="30397"/>
    <cellStyle name="60% - Accent3 168" xfId="30398"/>
    <cellStyle name="60% - Accent3 169" xfId="30399"/>
    <cellStyle name="60% - Accent3 17" xfId="30400"/>
    <cellStyle name="60% - Accent3 17 2" xfId="30401"/>
    <cellStyle name="60% - Accent3 17 3" xfId="30402"/>
    <cellStyle name="60% - Accent3 17 4" xfId="30403"/>
    <cellStyle name="60% - Accent3 17 5" xfId="30404"/>
    <cellStyle name="60% - Accent3 17 6" xfId="30405"/>
    <cellStyle name="60% - Accent3 170" xfId="30406"/>
    <cellStyle name="60% - Accent3 171" xfId="30407"/>
    <cellStyle name="60% - Accent3 172" xfId="30408"/>
    <cellStyle name="60% - Accent3 173" xfId="30409"/>
    <cellStyle name="60% - Accent3 174" xfId="30410"/>
    <cellStyle name="60% - Accent3 175" xfId="30411"/>
    <cellStyle name="60% - Accent3 176" xfId="30412"/>
    <cellStyle name="60% - Accent3 177" xfId="30413"/>
    <cellStyle name="60% - Accent3 178" xfId="30414"/>
    <cellStyle name="60% - Accent3 179" xfId="30415"/>
    <cellStyle name="60% - Accent3 18" xfId="30416"/>
    <cellStyle name="60% - Accent3 18 2" xfId="30417"/>
    <cellStyle name="60% - Accent3 18 3" xfId="30418"/>
    <cellStyle name="60% - Accent3 18 4" xfId="30419"/>
    <cellStyle name="60% - Accent3 18 5" xfId="30420"/>
    <cellStyle name="60% - Accent3 18 6" xfId="30421"/>
    <cellStyle name="60% - Accent3 180" xfId="30422"/>
    <cellStyle name="60% - Accent3 181" xfId="30423"/>
    <cellStyle name="60% - Accent3 182" xfId="30424"/>
    <cellStyle name="60% - Accent3 183" xfId="30425"/>
    <cellStyle name="60% - Accent3 184" xfId="30426"/>
    <cellStyle name="60% - Accent3 185" xfId="30427"/>
    <cellStyle name="60% - Accent3 186" xfId="30428"/>
    <cellStyle name="60% - Accent3 187" xfId="30429"/>
    <cellStyle name="60% - Accent3 188" xfId="30430"/>
    <cellStyle name="60% - Accent3 189" xfId="30431"/>
    <cellStyle name="60% - Accent3 19" xfId="30432"/>
    <cellStyle name="60% - Accent3 19 2" xfId="30433"/>
    <cellStyle name="60% - Accent3 19 3" xfId="30434"/>
    <cellStyle name="60% - Accent3 19 4" xfId="30435"/>
    <cellStyle name="60% - Accent3 19 5" xfId="30436"/>
    <cellStyle name="60% - Accent3 19 6" xfId="30437"/>
    <cellStyle name="60% - Accent3 190" xfId="30438"/>
    <cellStyle name="60% - Accent3 191" xfId="30439"/>
    <cellStyle name="60% - Accent3 192" xfId="30440"/>
    <cellStyle name="60% - Accent3 193" xfId="30441"/>
    <cellStyle name="60% - Accent3 194" xfId="30442"/>
    <cellStyle name="60% - Accent3 195" xfId="30443"/>
    <cellStyle name="60% - Accent3 196" xfId="30444"/>
    <cellStyle name="60% - Accent3 197" xfId="30445"/>
    <cellStyle name="60% - Accent3 198" xfId="30446"/>
    <cellStyle name="60% - Accent3 199" xfId="30447"/>
    <cellStyle name="60% - Accent3 2" xfId="30448"/>
    <cellStyle name="60% - Accent3 2 2" xfId="30449"/>
    <cellStyle name="60% - Accent3 2 2 2" xfId="30450"/>
    <cellStyle name="60% - Accent3 2 2 2 2" xfId="30451"/>
    <cellStyle name="60% - Accent3 2 2 2 2 2" xfId="30452"/>
    <cellStyle name="60% - Accent3 2 2 2 2 2 2" xfId="30453"/>
    <cellStyle name="60% - Accent3 2 2 2 2 2 2 2" xfId="30454"/>
    <cellStyle name="60% - Accent3 2 2 2 2 2 2 2 2" xfId="30455"/>
    <cellStyle name="60% - Accent3 2 2 2 2 2 2 2 2 2" xfId="30456"/>
    <cellStyle name="60% - Accent3 2 2 2 2 2 2 2 2 2 2" xfId="30457"/>
    <cellStyle name="60% - Accent3 2 2 2 2 2 2 2 2 3" xfId="30458"/>
    <cellStyle name="60% - Accent3 2 2 2 2 2 2 2 3" xfId="30459"/>
    <cellStyle name="60% - Accent3 2 2 2 2 2 2 3" xfId="30460"/>
    <cellStyle name="60% - Accent3 2 2 2 2 2 3" xfId="30461"/>
    <cellStyle name="60% - Accent3 2 2 2 2 2 4" xfId="30462"/>
    <cellStyle name="60% - Accent3 2 2 2 2 3" xfId="30463"/>
    <cellStyle name="60% - Accent3 2 2 2 2 3 2" xfId="30464"/>
    <cellStyle name="60% - Accent3 2 2 2 2 4" xfId="30465"/>
    <cellStyle name="60% - Accent3 2 2 2 2 5" xfId="30466"/>
    <cellStyle name="60% - Accent3 2 2 2 3" xfId="30467"/>
    <cellStyle name="60% - Accent3 2 2 2 4" xfId="30468"/>
    <cellStyle name="60% - Accent3 2 2 2 5" xfId="30469"/>
    <cellStyle name="60% - Accent3 2 2 2 6" xfId="30470"/>
    <cellStyle name="60% - Accent3 2 2 3" xfId="30471"/>
    <cellStyle name="60% - Accent3 2 2 3 2" xfId="30472"/>
    <cellStyle name="60% - Accent3 2 2 4" xfId="30473"/>
    <cellStyle name="60% - Accent3 2 2 5" xfId="30474"/>
    <cellStyle name="60% - Accent3 2 2 6" xfId="30475"/>
    <cellStyle name="60% - Accent3 2 3" xfId="30476"/>
    <cellStyle name="60% - Accent3 2 3 2" xfId="30477"/>
    <cellStyle name="60% - Accent3 2 4" xfId="30478"/>
    <cellStyle name="60% - Accent3 2 5" xfId="30479"/>
    <cellStyle name="60% - Accent3 2 6" xfId="30480"/>
    <cellStyle name="60% - Accent3 2 7" xfId="30481"/>
    <cellStyle name="60% - Accent3 2 8" xfId="30482"/>
    <cellStyle name="60% - Accent3 2 9" xfId="30483"/>
    <cellStyle name="60% - Accent3 20" xfId="30484"/>
    <cellStyle name="60% - Accent3 20 2" xfId="30485"/>
    <cellStyle name="60% - Accent3 20 3" xfId="30486"/>
    <cellStyle name="60% - Accent3 20 4" xfId="30487"/>
    <cellStyle name="60% - Accent3 20 5" xfId="30488"/>
    <cellStyle name="60% - Accent3 20 6" xfId="30489"/>
    <cellStyle name="60% - Accent3 200" xfId="30490"/>
    <cellStyle name="60% - Accent3 201" xfId="30491"/>
    <cellStyle name="60% - Accent3 202" xfId="30492"/>
    <cellStyle name="60% - Accent3 203" xfId="30493"/>
    <cellStyle name="60% - Accent3 204" xfId="30494"/>
    <cellStyle name="60% - Accent3 205" xfId="30495"/>
    <cellStyle name="60% - Accent3 206" xfId="30496"/>
    <cellStyle name="60% - Accent3 207" xfId="30497"/>
    <cellStyle name="60% - Accent3 208" xfId="30498"/>
    <cellStyle name="60% - Accent3 209" xfId="30499"/>
    <cellStyle name="60% - Accent3 21" xfId="30500"/>
    <cellStyle name="60% - Accent3 21 2" xfId="30501"/>
    <cellStyle name="60% - Accent3 21 3" xfId="30502"/>
    <cellStyle name="60% - Accent3 21 4" xfId="30503"/>
    <cellStyle name="60% - Accent3 21 5" xfId="30504"/>
    <cellStyle name="60% - Accent3 21 6" xfId="30505"/>
    <cellStyle name="60% - Accent3 210" xfId="30506"/>
    <cellStyle name="60% - Accent3 211" xfId="30507"/>
    <cellStyle name="60% - Accent3 212" xfId="30508"/>
    <cellStyle name="60% - Accent3 213" xfId="30509"/>
    <cellStyle name="60% - Accent3 214" xfId="30510"/>
    <cellStyle name="60% - Accent3 215" xfId="30511"/>
    <cellStyle name="60% - Accent3 216" xfId="30512"/>
    <cellStyle name="60% - Accent3 217" xfId="30513"/>
    <cellStyle name="60% - Accent3 218" xfId="30514"/>
    <cellStyle name="60% - Accent3 219" xfId="30515"/>
    <cellStyle name="60% - Accent3 22" xfId="30516"/>
    <cellStyle name="60% - Accent3 22 2" xfId="30517"/>
    <cellStyle name="60% - Accent3 22 3" xfId="30518"/>
    <cellStyle name="60% - Accent3 22 4" xfId="30519"/>
    <cellStyle name="60% - Accent3 22 5" xfId="30520"/>
    <cellStyle name="60% - Accent3 22 6" xfId="30521"/>
    <cellStyle name="60% - Accent3 220" xfId="30522"/>
    <cellStyle name="60% - Accent3 221" xfId="30523"/>
    <cellStyle name="60% - Accent3 222" xfId="30524"/>
    <cellStyle name="60% - Accent3 223" xfId="30525"/>
    <cellStyle name="60% - Accent3 224" xfId="30526"/>
    <cellStyle name="60% - Accent3 225" xfId="30527"/>
    <cellStyle name="60% - Accent3 226" xfId="30528"/>
    <cellStyle name="60% - Accent3 227" xfId="30529"/>
    <cellStyle name="60% - Accent3 228" xfId="30530"/>
    <cellStyle name="60% - Accent3 229" xfId="30531"/>
    <cellStyle name="60% - Accent3 23" xfId="30532"/>
    <cellStyle name="60% - Accent3 23 2" xfId="30533"/>
    <cellStyle name="60% - Accent3 23 3" xfId="30534"/>
    <cellStyle name="60% - Accent3 23 4" xfId="30535"/>
    <cellStyle name="60% - Accent3 23 5" xfId="30536"/>
    <cellStyle name="60% - Accent3 23 6" xfId="30537"/>
    <cellStyle name="60% - Accent3 230" xfId="30538"/>
    <cellStyle name="60% - Accent3 231" xfId="30539"/>
    <cellStyle name="60% - Accent3 232" xfId="30540"/>
    <cellStyle name="60% - Accent3 233" xfId="30541"/>
    <cellStyle name="60% - Accent3 234" xfId="30542"/>
    <cellStyle name="60% - Accent3 235" xfId="30543"/>
    <cellStyle name="60% - Accent3 24" xfId="30544"/>
    <cellStyle name="60% - Accent3 24 2" xfId="30545"/>
    <cellStyle name="60% - Accent3 24 3" xfId="30546"/>
    <cellStyle name="60% - Accent3 24 4" xfId="30547"/>
    <cellStyle name="60% - Accent3 24 5" xfId="30548"/>
    <cellStyle name="60% - Accent3 24 6" xfId="30549"/>
    <cellStyle name="60% - Accent3 25" xfId="30550"/>
    <cellStyle name="60% - Accent3 25 2" xfId="30551"/>
    <cellStyle name="60% - Accent3 25 3" xfId="30552"/>
    <cellStyle name="60% - Accent3 25 4" xfId="30553"/>
    <cellStyle name="60% - Accent3 25 5" xfId="30554"/>
    <cellStyle name="60% - Accent3 25 6" xfId="30555"/>
    <cellStyle name="60% - Accent3 26" xfId="30556"/>
    <cellStyle name="60% - Accent3 26 2" xfId="30557"/>
    <cellStyle name="60% - Accent3 26 3" xfId="30558"/>
    <cellStyle name="60% - Accent3 26 4" xfId="30559"/>
    <cellStyle name="60% - Accent3 26 5" xfId="30560"/>
    <cellStyle name="60% - Accent3 26 6" xfId="30561"/>
    <cellStyle name="60% - Accent3 27" xfId="30562"/>
    <cellStyle name="60% - Accent3 27 2" xfId="30563"/>
    <cellStyle name="60% - Accent3 27 3" xfId="30564"/>
    <cellStyle name="60% - Accent3 27 4" xfId="30565"/>
    <cellStyle name="60% - Accent3 27 5" xfId="30566"/>
    <cellStyle name="60% - Accent3 27 6" xfId="30567"/>
    <cellStyle name="60% - Accent3 28" xfId="30568"/>
    <cellStyle name="60% - Accent3 28 2" xfId="30569"/>
    <cellStyle name="60% - Accent3 28 3" xfId="30570"/>
    <cellStyle name="60% - Accent3 28 4" xfId="30571"/>
    <cellStyle name="60% - Accent3 28 5" xfId="30572"/>
    <cellStyle name="60% - Accent3 28 6" xfId="30573"/>
    <cellStyle name="60% - Accent3 29" xfId="30574"/>
    <cellStyle name="60% - Accent3 29 2" xfId="30575"/>
    <cellStyle name="60% - Accent3 29 3" xfId="30576"/>
    <cellStyle name="60% - Accent3 29 4" xfId="30577"/>
    <cellStyle name="60% - Accent3 29 5" xfId="30578"/>
    <cellStyle name="60% - Accent3 29 6" xfId="30579"/>
    <cellStyle name="60% - Accent3 3" xfId="30580"/>
    <cellStyle name="60% - Accent3 3 2" xfId="30581"/>
    <cellStyle name="60% - Accent3 3 2 2" xfId="30582"/>
    <cellStyle name="60% - Accent3 3 3" xfId="30583"/>
    <cellStyle name="60% - Accent3 3 4" xfId="30584"/>
    <cellStyle name="60% - Accent3 3 5" xfId="30585"/>
    <cellStyle name="60% - Accent3 30" xfId="30586"/>
    <cellStyle name="60% - Accent3 30 2" xfId="30587"/>
    <cellStyle name="60% - Accent3 30 3" xfId="30588"/>
    <cellStyle name="60% - Accent3 30 4" xfId="30589"/>
    <cellStyle name="60% - Accent3 30 5" xfId="30590"/>
    <cellStyle name="60% - Accent3 31" xfId="30591"/>
    <cellStyle name="60% - Accent3 31 2" xfId="30592"/>
    <cellStyle name="60% - Accent3 32" xfId="30593"/>
    <cellStyle name="60% - Accent3 32 2" xfId="30594"/>
    <cellStyle name="60% - Accent3 33" xfId="30595"/>
    <cellStyle name="60% - Accent3 33 2" xfId="30596"/>
    <cellStyle name="60% - Accent3 34" xfId="30597"/>
    <cellStyle name="60% - Accent3 34 2" xfId="30598"/>
    <cellStyle name="60% - Accent3 35" xfId="30599"/>
    <cellStyle name="60% - Accent3 35 2" xfId="30600"/>
    <cellStyle name="60% - Accent3 35 3" xfId="30601"/>
    <cellStyle name="60% - Accent3 35 4" xfId="30602"/>
    <cellStyle name="60% - Accent3 36" xfId="30603"/>
    <cellStyle name="60% - Accent3 36 2" xfId="30604"/>
    <cellStyle name="60% - Accent3 37" xfId="30605"/>
    <cellStyle name="60% - Accent3 37 2" xfId="30606"/>
    <cellStyle name="60% - Accent3 38" xfId="30607"/>
    <cellStyle name="60% - Accent3 39" xfId="30608"/>
    <cellStyle name="60% - Accent3 4" xfId="30609"/>
    <cellStyle name="60% - Accent3 4 2" xfId="30610"/>
    <cellStyle name="60% - Accent3 4 3" xfId="30611"/>
    <cellStyle name="60% - Accent3 4 4" xfId="30612"/>
    <cellStyle name="60% - Accent3 4 5" xfId="30613"/>
    <cellStyle name="60% - Accent3 4 6" xfId="30614"/>
    <cellStyle name="60% - Accent3 40" xfId="30615"/>
    <cellStyle name="60% - Accent3 41" xfId="30616"/>
    <cellStyle name="60% - Accent3 42" xfId="30617"/>
    <cellStyle name="60% - Accent3 43" xfId="30618"/>
    <cellStyle name="60% - Accent3 44" xfId="30619"/>
    <cellStyle name="60% - Accent3 45" xfId="30620"/>
    <cellStyle name="60% - Accent3 46" xfId="30621"/>
    <cellStyle name="60% - Accent3 47" xfId="30622"/>
    <cellStyle name="60% - Accent3 48" xfId="30623"/>
    <cellStyle name="60% - Accent3 49" xfId="30624"/>
    <cellStyle name="60% - Accent3 5" xfId="30625"/>
    <cellStyle name="60% - Accent3 5 2" xfId="30626"/>
    <cellStyle name="60% - Accent3 5 3" xfId="30627"/>
    <cellStyle name="60% - Accent3 5 4" xfId="30628"/>
    <cellStyle name="60% - Accent3 5 5" xfId="30629"/>
    <cellStyle name="60% - Accent3 5 6" xfId="30630"/>
    <cellStyle name="60% - Accent3 50" xfId="30631"/>
    <cellStyle name="60% - Accent3 51" xfId="30632"/>
    <cellStyle name="60% - Accent3 52" xfId="30633"/>
    <cellStyle name="60% - Accent3 53" xfId="30634"/>
    <cellStyle name="60% - Accent3 54" xfId="30635"/>
    <cellStyle name="60% - Accent3 55" xfId="30636"/>
    <cellStyle name="60% - Accent3 56" xfId="30637"/>
    <cellStyle name="60% - Accent3 57" xfId="30638"/>
    <cellStyle name="60% - Accent3 58" xfId="30639"/>
    <cellStyle name="60% - Accent3 59" xfId="30640"/>
    <cellStyle name="60% - Accent3 6" xfId="30641"/>
    <cellStyle name="60% - Accent3 6 2" xfId="30642"/>
    <cellStyle name="60% - Accent3 6 3" xfId="30643"/>
    <cellStyle name="60% - Accent3 6 4" xfId="30644"/>
    <cellStyle name="60% - Accent3 6 5" xfId="30645"/>
    <cellStyle name="60% - Accent3 6 6" xfId="30646"/>
    <cellStyle name="60% - Accent3 60" xfId="30647"/>
    <cellStyle name="60% - Accent3 61" xfId="30648"/>
    <cellStyle name="60% - Accent3 62" xfId="30649"/>
    <cellStyle name="60% - Accent3 63" xfId="30650"/>
    <cellStyle name="60% - Accent3 64" xfId="30651"/>
    <cellStyle name="60% - Accent3 65" xfId="30652"/>
    <cellStyle name="60% - Accent3 66" xfId="30653"/>
    <cellStyle name="60% - Accent3 67" xfId="30654"/>
    <cellStyle name="60% - Accent3 68" xfId="30655"/>
    <cellStyle name="60% - Accent3 69" xfId="30656"/>
    <cellStyle name="60% - Accent3 7" xfId="30657"/>
    <cellStyle name="60% - Accent3 7 2" xfId="30658"/>
    <cellStyle name="60% - Accent3 7 3" xfId="30659"/>
    <cellStyle name="60% - Accent3 7 4" xfId="30660"/>
    <cellStyle name="60% - Accent3 7 5" xfId="30661"/>
    <cellStyle name="60% - Accent3 7 6" xfId="30662"/>
    <cellStyle name="60% - Accent3 70" xfId="30663"/>
    <cellStyle name="60% - Accent3 71" xfId="30664"/>
    <cellStyle name="60% - Accent3 72" xfId="30665"/>
    <cellStyle name="60% - Accent3 73" xfId="30666"/>
    <cellStyle name="60% - Accent3 74" xfId="30667"/>
    <cellStyle name="60% - Accent3 75" xfId="30668"/>
    <cellStyle name="60% - Accent3 76" xfId="30669"/>
    <cellStyle name="60% - Accent3 77" xfId="30670"/>
    <cellStyle name="60% - Accent3 78" xfId="30671"/>
    <cellStyle name="60% - Accent3 79" xfId="30672"/>
    <cellStyle name="60% - Accent3 8" xfId="30673"/>
    <cellStyle name="60% - Accent3 8 2" xfId="30674"/>
    <cellStyle name="60% - Accent3 8 3" xfId="30675"/>
    <cellStyle name="60% - Accent3 8 4" xfId="30676"/>
    <cellStyle name="60% - Accent3 8 5" xfId="30677"/>
    <cellStyle name="60% - Accent3 8 6" xfId="30678"/>
    <cellStyle name="60% - Accent3 80" xfId="30679"/>
    <cellStyle name="60% - Accent3 81" xfId="30680"/>
    <cellStyle name="60% - Accent3 82" xfId="30681"/>
    <cellStyle name="60% - Accent3 83" xfId="30682"/>
    <cellStyle name="60% - Accent3 84" xfId="30683"/>
    <cellStyle name="60% - Accent3 85" xfId="30684"/>
    <cellStyle name="60% - Accent3 86" xfId="30685"/>
    <cellStyle name="60% - Accent3 87" xfId="30686"/>
    <cellStyle name="60% - Accent3 88" xfId="30687"/>
    <cellStyle name="60% - Accent3 89" xfId="30688"/>
    <cellStyle name="60% - Accent3 9" xfId="30689"/>
    <cellStyle name="60% - Accent3 9 2" xfId="30690"/>
    <cellStyle name="60% - Accent3 9 3" xfId="30691"/>
    <cellStyle name="60% - Accent3 9 4" xfId="30692"/>
    <cellStyle name="60% - Accent3 9 5" xfId="30693"/>
    <cellStyle name="60% - Accent3 9 6" xfId="30694"/>
    <cellStyle name="60% - Accent3 90" xfId="30695"/>
    <cellStyle name="60% - Accent3 91" xfId="30696"/>
    <cellStyle name="60% - Accent3 92" xfId="30697"/>
    <cellStyle name="60% - Accent3 93" xfId="30698"/>
    <cellStyle name="60% - Accent3 94" xfId="30699"/>
    <cellStyle name="60% - Accent3 95" xfId="30700"/>
    <cellStyle name="60% - Accent3 96" xfId="30701"/>
    <cellStyle name="60% - Accent3 97" xfId="30702"/>
    <cellStyle name="60% - Accent3 98" xfId="30703"/>
    <cellStyle name="60% - Accent3 99" xfId="30704"/>
    <cellStyle name="60% - Accent4 10" xfId="30705"/>
    <cellStyle name="60% - Accent4 10 2" xfId="30706"/>
    <cellStyle name="60% - Accent4 10 2 2" xfId="30707"/>
    <cellStyle name="60% - Accent4 10 3" xfId="30708"/>
    <cellStyle name="60% - Accent4 10 4" xfId="30709"/>
    <cellStyle name="60% - Accent4 10 5" xfId="30710"/>
    <cellStyle name="60% - Accent4 10 6" xfId="30711"/>
    <cellStyle name="60% - Accent4 10 7" xfId="30712"/>
    <cellStyle name="60% - Accent4 100" xfId="30713"/>
    <cellStyle name="60% - Accent4 101" xfId="30714"/>
    <cellStyle name="60% - Accent4 102" xfId="30715"/>
    <cellStyle name="60% - Accent4 103" xfId="30716"/>
    <cellStyle name="60% - Accent4 104" xfId="30717"/>
    <cellStyle name="60% - Accent4 105" xfId="30718"/>
    <cellStyle name="60% - Accent4 106" xfId="30719"/>
    <cellStyle name="60% - Accent4 107" xfId="30720"/>
    <cellStyle name="60% - Accent4 108" xfId="30721"/>
    <cellStyle name="60% - Accent4 109" xfId="30722"/>
    <cellStyle name="60% - Accent4 11" xfId="30723"/>
    <cellStyle name="60% - Accent4 11 2" xfId="30724"/>
    <cellStyle name="60% - Accent4 11 2 2" xfId="30725"/>
    <cellStyle name="60% - Accent4 11 3" xfId="30726"/>
    <cellStyle name="60% - Accent4 11 4" xfId="30727"/>
    <cellStyle name="60% - Accent4 11 5" xfId="30728"/>
    <cellStyle name="60% - Accent4 11 6" xfId="30729"/>
    <cellStyle name="60% - Accent4 11 7" xfId="30730"/>
    <cellStyle name="60% - Accent4 110" xfId="30731"/>
    <cellStyle name="60% - Accent4 111" xfId="30732"/>
    <cellStyle name="60% - Accent4 112" xfId="30733"/>
    <cellStyle name="60% - Accent4 113" xfId="30734"/>
    <cellStyle name="60% - Accent4 114" xfId="30735"/>
    <cellStyle name="60% - Accent4 115" xfId="30736"/>
    <cellStyle name="60% - Accent4 116" xfId="30737"/>
    <cellStyle name="60% - Accent4 117" xfId="30738"/>
    <cellStyle name="60% - Accent4 118" xfId="30739"/>
    <cellStyle name="60% - Accent4 119" xfId="30740"/>
    <cellStyle name="60% - Accent4 12" xfId="30741"/>
    <cellStyle name="60% - Accent4 12 2" xfId="30742"/>
    <cellStyle name="60% - Accent4 12 2 2" xfId="30743"/>
    <cellStyle name="60% - Accent4 12 3" xfId="30744"/>
    <cellStyle name="60% - Accent4 12 4" xfId="30745"/>
    <cellStyle name="60% - Accent4 12 5" xfId="30746"/>
    <cellStyle name="60% - Accent4 12 6" xfId="30747"/>
    <cellStyle name="60% - Accent4 120" xfId="30748"/>
    <cellStyle name="60% - Accent4 121" xfId="30749"/>
    <cellStyle name="60% - Accent4 122" xfId="30750"/>
    <cellStyle name="60% - Accent4 123" xfId="30751"/>
    <cellStyle name="60% - Accent4 124" xfId="30752"/>
    <cellStyle name="60% - Accent4 125" xfId="30753"/>
    <cellStyle name="60% - Accent4 126" xfId="30754"/>
    <cellStyle name="60% - Accent4 127" xfId="30755"/>
    <cellStyle name="60% - Accent4 128" xfId="30756"/>
    <cellStyle name="60% - Accent4 129" xfId="30757"/>
    <cellStyle name="60% - Accent4 13" xfId="30758"/>
    <cellStyle name="60% - Accent4 13 2" xfId="30759"/>
    <cellStyle name="60% - Accent4 13 2 2" xfId="30760"/>
    <cellStyle name="60% - Accent4 13 3" xfId="30761"/>
    <cellStyle name="60% - Accent4 13 4" xfId="30762"/>
    <cellStyle name="60% - Accent4 13 5" xfId="30763"/>
    <cellStyle name="60% - Accent4 13 6" xfId="30764"/>
    <cellStyle name="60% - Accent4 130" xfId="30765"/>
    <cellStyle name="60% - Accent4 131" xfId="30766"/>
    <cellStyle name="60% - Accent4 132" xfId="30767"/>
    <cellStyle name="60% - Accent4 133" xfId="30768"/>
    <cellStyle name="60% - Accent4 134" xfId="30769"/>
    <cellStyle name="60% - Accent4 135" xfId="30770"/>
    <cellStyle name="60% - Accent4 136" xfId="30771"/>
    <cellStyle name="60% - Accent4 137" xfId="30772"/>
    <cellStyle name="60% - Accent4 138" xfId="30773"/>
    <cellStyle name="60% - Accent4 139" xfId="30774"/>
    <cellStyle name="60% - Accent4 14" xfId="30775"/>
    <cellStyle name="60% - Accent4 14 2" xfId="30776"/>
    <cellStyle name="60% - Accent4 14 2 2" xfId="30777"/>
    <cellStyle name="60% - Accent4 14 2 3" xfId="30778"/>
    <cellStyle name="60% - Accent4 14 2 4" xfId="30779"/>
    <cellStyle name="60% - Accent4 14 3" xfId="30780"/>
    <cellStyle name="60% - Accent4 14 4" xfId="30781"/>
    <cellStyle name="60% - Accent4 14 5" xfId="30782"/>
    <cellStyle name="60% - Accent4 14 6" xfId="30783"/>
    <cellStyle name="60% - Accent4 140" xfId="30784"/>
    <cellStyle name="60% - Accent4 141" xfId="30785"/>
    <cellStyle name="60% - Accent4 142" xfId="30786"/>
    <cellStyle name="60% - Accent4 143" xfId="30787"/>
    <cellStyle name="60% - Accent4 144" xfId="30788"/>
    <cellStyle name="60% - Accent4 145" xfId="30789"/>
    <cellStyle name="60% - Accent4 146" xfId="30790"/>
    <cellStyle name="60% - Accent4 147" xfId="30791"/>
    <cellStyle name="60% - Accent4 148" xfId="30792"/>
    <cellStyle name="60% - Accent4 149" xfId="30793"/>
    <cellStyle name="60% - Accent4 15" xfId="30794"/>
    <cellStyle name="60% - Accent4 15 2" xfId="30795"/>
    <cellStyle name="60% - Accent4 15 2 2" xfId="30796"/>
    <cellStyle name="60% - Accent4 15 2 3" xfId="30797"/>
    <cellStyle name="60% - Accent4 15 2 4" xfId="30798"/>
    <cellStyle name="60% - Accent4 15 3" xfId="30799"/>
    <cellStyle name="60% - Accent4 15 4" xfId="30800"/>
    <cellStyle name="60% - Accent4 15 5" xfId="30801"/>
    <cellStyle name="60% - Accent4 15 6" xfId="30802"/>
    <cellStyle name="60% - Accent4 150" xfId="30803"/>
    <cellStyle name="60% - Accent4 151" xfId="30804"/>
    <cellStyle name="60% - Accent4 152" xfId="30805"/>
    <cellStyle name="60% - Accent4 153" xfId="30806"/>
    <cellStyle name="60% - Accent4 154" xfId="30807"/>
    <cellStyle name="60% - Accent4 155" xfId="30808"/>
    <cellStyle name="60% - Accent4 156" xfId="30809"/>
    <cellStyle name="60% - Accent4 157" xfId="30810"/>
    <cellStyle name="60% - Accent4 158" xfId="30811"/>
    <cellStyle name="60% - Accent4 159" xfId="30812"/>
    <cellStyle name="60% - Accent4 16" xfId="30813"/>
    <cellStyle name="60% - Accent4 16 2" xfId="30814"/>
    <cellStyle name="60% - Accent4 16 2 2" xfId="30815"/>
    <cellStyle name="60% - Accent4 16 2 3" xfId="30816"/>
    <cellStyle name="60% - Accent4 16 2 4" xfId="30817"/>
    <cellStyle name="60% - Accent4 16 3" xfId="30818"/>
    <cellStyle name="60% - Accent4 16 4" xfId="30819"/>
    <cellStyle name="60% - Accent4 16 5" xfId="30820"/>
    <cellStyle name="60% - Accent4 16 6" xfId="30821"/>
    <cellStyle name="60% - Accent4 160" xfId="30822"/>
    <cellStyle name="60% - Accent4 161" xfId="30823"/>
    <cellStyle name="60% - Accent4 162" xfId="30824"/>
    <cellStyle name="60% - Accent4 163" xfId="30825"/>
    <cellStyle name="60% - Accent4 164" xfId="30826"/>
    <cellStyle name="60% - Accent4 165" xfId="30827"/>
    <cellStyle name="60% - Accent4 166" xfId="30828"/>
    <cellStyle name="60% - Accent4 167" xfId="30829"/>
    <cellStyle name="60% - Accent4 168" xfId="30830"/>
    <cellStyle name="60% - Accent4 169" xfId="30831"/>
    <cellStyle name="60% - Accent4 17" xfId="30832"/>
    <cellStyle name="60% - Accent4 17 2" xfId="30833"/>
    <cellStyle name="60% - Accent4 17 3" xfId="30834"/>
    <cellStyle name="60% - Accent4 17 4" xfId="30835"/>
    <cellStyle name="60% - Accent4 17 5" xfId="30836"/>
    <cellStyle name="60% - Accent4 17 6" xfId="30837"/>
    <cellStyle name="60% - Accent4 170" xfId="30838"/>
    <cellStyle name="60% - Accent4 171" xfId="30839"/>
    <cellStyle name="60% - Accent4 172" xfId="30840"/>
    <cellStyle name="60% - Accent4 173" xfId="30841"/>
    <cellStyle name="60% - Accent4 174" xfId="30842"/>
    <cellStyle name="60% - Accent4 175" xfId="30843"/>
    <cellStyle name="60% - Accent4 176" xfId="30844"/>
    <cellStyle name="60% - Accent4 177" xfId="30845"/>
    <cellStyle name="60% - Accent4 178" xfId="30846"/>
    <cellStyle name="60% - Accent4 179" xfId="30847"/>
    <cellStyle name="60% - Accent4 18" xfId="30848"/>
    <cellStyle name="60% - Accent4 18 2" xfId="30849"/>
    <cellStyle name="60% - Accent4 18 3" xfId="30850"/>
    <cellStyle name="60% - Accent4 18 4" xfId="30851"/>
    <cellStyle name="60% - Accent4 18 5" xfId="30852"/>
    <cellStyle name="60% - Accent4 18 6" xfId="30853"/>
    <cellStyle name="60% - Accent4 180" xfId="30854"/>
    <cellStyle name="60% - Accent4 181" xfId="30855"/>
    <cellStyle name="60% - Accent4 182" xfId="30856"/>
    <cellStyle name="60% - Accent4 183" xfId="30857"/>
    <cellStyle name="60% - Accent4 184" xfId="30858"/>
    <cellStyle name="60% - Accent4 185" xfId="30859"/>
    <cellStyle name="60% - Accent4 186" xfId="30860"/>
    <cellStyle name="60% - Accent4 187" xfId="30861"/>
    <cellStyle name="60% - Accent4 188" xfId="30862"/>
    <cellStyle name="60% - Accent4 189" xfId="30863"/>
    <cellStyle name="60% - Accent4 19" xfId="30864"/>
    <cellStyle name="60% - Accent4 19 2" xfId="30865"/>
    <cellStyle name="60% - Accent4 19 3" xfId="30866"/>
    <cellStyle name="60% - Accent4 19 4" xfId="30867"/>
    <cellStyle name="60% - Accent4 19 5" xfId="30868"/>
    <cellStyle name="60% - Accent4 19 6" xfId="30869"/>
    <cellStyle name="60% - Accent4 190" xfId="30870"/>
    <cellStyle name="60% - Accent4 191" xfId="30871"/>
    <cellStyle name="60% - Accent4 192" xfId="30872"/>
    <cellStyle name="60% - Accent4 193" xfId="30873"/>
    <cellStyle name="60% - Accent4 194" xfId="30874"/>
    <cellStyle name="60% - Accent4 195" xfId="30875"/>
    <cellStyle name="60% - Accent4 196" xfId="30876"/>
    <cellStyle name="60% - Accent4 197" xfId="30877"/>
    <cellStyle name="60% - Accent4 198" xfId="30878"/>
    <cellStyle name="60% - Accent4 199" xfId="30879"/>
    <cellStyle name="60% - Accent4 2" xfId="30880"/>
    <cellStyle name="60% - Accent4 2 2" xfId="30881"/>
    <cellStyle name="60% - Accent4 2 2 2" xfId="30882"/>
    <cellStyle name="60% - Accent4 2 2 2 2" xfId="30883"/>
    <cellStyle name="60% - Accent4 2 2 2 2 2" xfId="30884"/>
    <cellStyle name="60% - Accent4 2 2 2 2 2 2" xfId="30885"/>
    <cellStyle name="60% - Accent4 2 2 2 2 2 2 2" xfId="30886"/>
    <cellStyle name="60% - Accent4 2 2 2 2 2 2 2 2" xfId="30887"/>
    <cellStyle name="60% - Accent4 2 2 2 2 2 2 2 2 2" xfId="30888"/>
    <cellStyle name="60% - Accent4 2 2 2 2 2 2 2 2 2 2" xfId="30889"/>
    <cellStyle name="60% - Accent4 2 2 2 2 2 2 2 2 3" xfId="30890"/>
    <cellStyle name="60% - Accent4 2 2 2 2 2 2 2 3" xfId="30891"/>
    <cellStyle name="60% - Accent4 2 2 2 2 2 2 3" xfId="30892"/>
    <cellStyle name="60% - Accent4 2 2 2 2 2 3" xfId="30893"/>
    <cellStyle name="60% - Accent4 2 2 2 2 2 4" xfId="30894"/>
    <cellStyle name="60% - Accent4 2 2 2 2 3" xfId="30895"/>
    <cellStyle name="60% - Accent4 2 2 2 2 3 2" xfId="30896"/>
    <cellStyle name="60% - Accent4 2 2 2 2 4" xfId="30897"/>
    <cellStyle name="60% - Accent4 2 2 2 2 5" xfId="30898"/>
    <cellStyle name="60% - Accent4 2 2 2 3" xfId="30899"/>
    <cellStyle name="60% - Accent4 2 2 2 4" xfId="30900"/>
    <cellStyle name="60% - Accent4 2 2 2 5" xfId="30901"/>
    <cellStyle name="60% - Accent4 2 2 2 6" xfId="30902"/>
    <cellStyle name="60% - Accent4 2 2 3" xfId="30903"/>
    <cellStyle name="60% - Accent4 2 2 3 2" xfId="30904"/>
    <cellStyle name="60% - Accent4 2 2 4" xfId="30905"/>
    <cellStyle name="60% - Accent4 2 2 5" xfId="30906"/>
    <cellStyle name="60% - Accent4 2 2 6" xfId="30907"/>
    <cellStyle name="60% - Accent4 2 3" xfId="30908"/>
    <cellStyle name="60% - Accent4 2 3 2" xfId="30909"/>
    <cellStyle name="60% - Accent4 2 4" xfId="30910"/>
    <cellStyle name="60% - Accent4 2 5" xfId="30911"/>
    <cellStyle name="60% - Accent4 2 6" xfId="30912"/>
    <cellStyle name="60% - Accent4 2 7" xfId="30913"/>
    <cellStyle name="60% - Accent4 2 8" xfId="30914"/>
    <cellStyle name="60% - Accent4 2 9" xfId="30915"/>
    <cellStyle name="60% - Accent4 20" xfId="30916"/>
    <cellStyle name="60% - Accent4 20 2" xfId="30917"/>
    <cellStyle name="60% - Accent4 20 3" xfId="30918"/>
    <cellStyle name="60% - Accent4 20 4" xfId="30919"/>
    <cellStyle name="60% - Accent4 20 5" xfId="30920"/>
    <cellStyle name="60% - Accent4 20 6" xfId="30921"/>
    <cellStyle name="60% - Accent4 200" xfId="30922"/>
    <cellStyle name="60% - Accent4 201" xfId="30923"/>
    <cellStyle name="60% - Accent4 202" xfId="30924"/>
    <cellStyle name="60% - Accent4 203" xfId="30925"/>
    <cellStyle name="60% - Accent4 204" xfId="30926"/>
    <cellStyle name="60% - Accent4 205" xfId="30927"/>
    <cellStyle name="60% - Accent4 206" xfId="30928"/>
    <cellStyle name="60% - Accent4 207" xfId="30929"/>
    <cellStyle name="60% - Accent4 208" xfId="30930"/>
    <cellStyle name="60% - Accent4 209" xfId="30931"/>
    <cellStyle name="60% - Accent4 21" xfId="30932"/>
    <cellStyle name="60% - Accent4 21 2" xfId="30933"/>
    <cellStyle name="60% - Accent4 21 3" xfId="30934"/>
    <cellStyle name="60% - Accent4 21 4" xfId="30935"/>
    <cellStyle name="60% - Accent4 21 5" xfId="30936"/>
    <cellStyle name="60% - Accent4 21 6" xfId="30937"/>
    <cellStyle name="60% - Accent4 210" xfId="30938"/>
    <cellStyle name="60% - Accent4 211" xfId="30939"/>
    <cellStyle name="60% - Accent4 212" xfId="30940"/>
    <cellStyle name="60% - Accent4 213" xfId="30941"/>
    <cellStyle name="60% - Accent4 214" xfId="30942"/>
    <cellStyle name="60% - Accent4 215" xfId="30943"/>
    <cellStyle name="60% - Accent4 216" xfId="30944"/>
    <cellStyle name="60% - Accent4 217" xfId="30945"/>
    <cellStyle name="60% - Accent4 218" xfId="30946"/>
    <cellStyle name="60% - Accent4 219" xfId="30947"/>
    <cellStyle name="60% - Accent4 22" xfId="30948"/>
    <cellStyle name="60% - Accent4 22 2" xfId="30949"/>
    <cellStyle name="60% - Accent4 22 3" xfId="30950"/>
    <cellStyle name="60% - Accent4 22 4" xfId="30951"/>
    <cellStyle name="60% - Accent4 22 5" xfId="30952"/>
    <cellStyle name="60% - Accent4 22 6" xfId="30953"/>
    <cellStyle name="60% - Accent4 220" xfId="30954"/>
    <cellStyle name="60% - Accent4 221" xfId="30955"/>
    <cellStyle name="60% - Accent4 222" xfId="30956"/>
    <cellStyle name="60% - Accent4 223" xfId="30957"/>
    <cellStyle name="60% - Accent4 224" xfId="30958"/>
    <cellStyle name="60% - Accent4 225" xfId="30959"/>
    <cellStyle name="60% - Accent4 226" xfId="30960"/>
    <cellStyle name="60% - Accent4 227" xfId="30961"/>
    <cellStyle name="60% - Accent4 228" xfId="30962"/>
    <cellStyle name="60% - Accent4 229" xfId="30963"/>
    <cellStyle name="60% - Accent4 23" xfId="30964"/>
    <cellStyle name="60% - Accent4 23 2" xfId="30965"/>
    <cellStyle name="60% - Accent4 23 3" xfId="30966"/>
    <cellStyle name="60% - Accent4 23 4" xfId="30967"/>
    <cellStyle name="60% - Accent4 23 5" xfId="30968"/>
    <cellStyle name="60% - Accent4 23 6" xfId="30969"/>
    <cellStyle name="60% - Accent4 230" xfId="30970"/>
    <cellStyle name="60% - Accent4 231" xfId="30971"/>
    <cellStyle name="60% - Accent4 232" xfId="30972"/>
    <cellStyle name="60% - Accent4 233" xfId="30973"/>
    <cellStyle name="60% - Accent4 234" xfId="30974"/>
    <cellStyle name="60% - Accent4 235" xfId="30975"/>
    <cellStyle name="60% - Accent4 24" xfId="30976"/>
    <cellStyle name="60% - Accent4 24 2" xfId="30977"/>
    <cellStyle name="60% - Accent4 24 3" xfId="30978"/>
    <cellStyle name="60% - Accent4 24 4" xfId="30979"/>
    <cellStyle name="60% - Accent4 24 5" xfId="30980"/>
    <cellStyle name="60% - Accent4 24 6" xfId="30981"/>
    <cellStyle name="60% - Accent4 25" xfId="30982"/>
    <cellStyle name="60% - Accent4 25 2" xfId="30983"/>
    <cellStyle name="60% - Accent4 25 3" xfId="30984"/>
    <cellStyle name="60% - Accent4 25 4" xfId="30985"/>
    <cellStyle name="60% - Accent4 25 5" xfId="30986"/>
    <cellStyle name="60% - Accent4 25 6" xfId="30987"/>
    <cellStyle name="60% - Accent4 26" xfId="30988"/>
    <cellStyle name="60% - Accent4 26 2" xfId="30989"/>
    <cellStyle name="60% - Accent4 26 3" xfId="30990"/>
    <cellStyle name="60% - Accent4 26 4" xfId="30991"/>
    <cellStyle name="60% - Accent4 26 5" xfId="30992"/>
    <cellStyle name="60% - Accent4 26 6" xfId="30993"/>
    <cellStyle name="60% - Accent4 27" xfId="30994"/>
    <cellStyle name="60% - Accent4 27 2" xfId="30995"/>
    <cellStyle name="60% - Accent4 27 3" xfId="30996"/>
    <cellStyle name="60% - Accent4 27 4" xfId="30997"/>
    <cellStyle name="60% - Accent4 27 5" xfId="30998"/>
    <cellStyle name="60% - Accent4 27 6" xfId="30999"/>
    <cellStyle name="60% - Accent4 28" xfId="31000"/>
    <cellStyle name="60% - Accent4 28 2" xfId="31001"/>
    <cellStyle name="60% - Accent4 28 3" xfId="31002"/>
    <cellStyle name="60% - Accent4 28 4" xfId="31003"/>
    <cellStyle name="60% - Accent4 28 5" xfId="31004"/>
    <cellStyle name="60% - Accent4 28 6" xfId="31005"/>
    <cellStyle name="60% - Accent4 29" xfId="31006"/>
    <cellStyle name="60% - Accent4 29 2" xfId="31007"/>
    <cellStyle name="60% - Accent4 29 3" xfId="31008"/>
    <cellStyle name="60% - Accent4 29 4" xfId="31009"/>
    <cellStyle name="60% - Accent4 29 5" xfId="31010"/>
    <cellStyle name="60% - Accent4 29 6" xfId="31011"/>
    <cellStyle name="60% - Accent4 3" xfId="31012"/>
    <cellStyle name="60% - Accent4 3 2" xfId="31013"/>
    <cellStyle name="60% - Accent4 3 2 2" xfId="31014"/>
    <cellStyle name="60% - Accent4 3 3" xfId="31015"/>
    <cellStyle name="60% - Accent4 3 4" xfId="31016"/>
    <cellStyle name="60% - Accent4 3 5" xfId="31017"/>
    <cellStyle name="60% - Accent4 30" xfId="31018"/>
    <cellStyle name="60% - Accent4 30 2" xfId="31019"/>
    <cellStyle name="60% - Accent4 30 3" xfId="31020"/>
    <cellStyle name="60% - Accent4 30 4" xfId="31021"/>
    <cellStyle name="60% - Accent4 30 5" xfId="31022"/>
    <cellStyle name="60% - Accent4 31" xfId="31023"/>
    <cellStyle name="60% - Accent4 31 2" xfId="31024"/>
    <cellStyle name="60% - Accent4 32" xfId="31025"/>
    <cellStyle name="60% - Accent4 32 2" xfId="31026"/>
    <cellStyle name="60% - Accent4 33" xfId="31027"/>
    <cellStyle name="60% - Accent4 33 2" xfId="31028"/>
    <cellStyle name="60% - Accent4 34" xfId="31029"/>
    <cellStyle name="60% - Accent4 34 2" xfId="31030"/>
    <cellStyle name="60% - Accent4 35" xfId="31031"/>
    <cellStyle name="60% - Accent4 35 2" xfId="31032"/>
    <cellStyle name="60% - Accent4 35 3" xfId="31033"/>
    <cellStyle name="60% - Accent4 35 4" xfId="31034"/>
    <cellStyle name="60% - Accent4 36" xfId="31035"/>
    <cellStyle name="60% - Accent4 36 2" xfId="31036"/>
    <cellStyle name="60% - Accent4 37" xfId="31037"/>
    <cellStyle name="60% - Accent4 37 2" xfId="31038"/>
    <cellStyle name="60% - Accent4 38" xfId="31039"/>
    <cellStyle name="60% - Accent4 39" xfId="31040"/>
    <cellStyle name="60% - Accent4 4" xfId="31041"/>
    <cellStyle name="60% - Accent4 4 2" xfId="31042"/>
    <cellStyle name="60% - Accent4 4 3" xfId="31043"/>
    <cellStyle name="60% - Accent4 4 4" xfId="31044"/>
    <cellStyle name="60% - Accent4 4 5" xfId="31045"/>
    <cellStyle name="60% - Accent4 4 6" xfId="31046"/>
    <cellStyle name="60% - Accent4 40" xfId="31047"/>
    <cellStyle name="60% - Accent4 41" xfId="31048"/>
    <cellStyle name="60% - Accent4 42" xfId="31049"/>
    <cellStyle name="60% - Accent4 43" xfId="31050"/>
    <cellStyle name="60% - Accent4 44" xfId="31051"/>
    <cellStyle name="60% - Accent4 45" xfId="31052"/>
    <cellStyle name="60% - Accent4 46" xfId="31053"/>
    <cellStyle name="60% - Accent4 47" xfId="31054"/>
    <cellStyle name="60% - Accent4 48" xfId="31055"/>
    <cellStyle name="60% - Accent4 49" xfId="31056"/>
    <cellStyle name="60% - Accent4 5" xfId="31057"/>
    <cellStyle name="60% - Accent4 5 2" xfId="31058"/>
    <cellStyle name="60% - Accent4 5 3" xfId="31059"/>
    <cellStyle name="60% - Accent4 5 4" xfId="31060"/>
    <cellStyle name="60% - Accent4 5 5" xfId="31061"/>
    <cellStyle name="60% - Accent4 5 6" xfId="31062"/>
    <cellStyle name="60% - Accent4 50" xfId="31063"/>
    <cellStyle name="60% - Accent4 51" xfId="31064"/>
    <cellStyle name="60% - Accent4 52" xfId="31065"/>
    <cellStyle name="60% - Accent4 53" xfId="31066"/>
    <cellStyle name="60% - Accent4 54" xfId="31067"/>
    <cellStyle name="60% - Accent4 55" xfId="31068"/>
    <cellStyle name="60% - Accent4 56" xfId="31069"/>
    <cellStyle name="60% - Accent4 57" xfId="31070"/>
    <cellStyle name="60% - Accent4 58" xfId="31071"/>
    <cellStyle name="60% - Accent4 59" xfId="31072"/>
    <cellStyle name="60% - Accent4 6" xfId="31073"/>
    <cellStyle name="60% - Accent4 6 2" xfId="31074"/>
    <cellStyle name="60% - Accent4 6 3" xfId="31075"/>
    <cellStyle name="60% - Accent4 6 4" xfId="31076"/>
    <cellStyle name="60% - Accent4 6 5" xfId="31077"/>
    <cellStyle name="60% - Accent4 6 6" xfId="31078"/>
    <cellStyle name="60% - Accent4 60" xfId="31079"/>
    <cellStyle name="60% - Accent4 61" xfId="31080"/>
    <cellStyle name="60% - Accent4 62" xfId="31081"/>
    <cellStyle name="60% - Accent4 63" xfId="31082"/>
    <cellStyle name="60% - Accent4 64" xfId="31083"/>
    <cellStyle name="60% - Accent4 65" xfId="31084"/>
    <cellStyle name="60% - Accent4 66" xfId="31085"/>
    <cellStyle name="60% - Accent4 67" xfId="31086"/>
    <cellStyle name="60% - Accent4 68" xfId="31087"/>
    <cellStyle name="60% - Accent4 69" xfId="31088"/>
    <cellStyle name="60% - Accent4 7" xfId="31089"/>
    <cellStyle name="60% - Accent4 7 2" xfId="31090"/>
    <cellStyle name="60% - Accent4 7 3" xfId="31091"/>
    <cellStyle name="60% - Accent4 7 4" xfId="31092"/>
    <cellStyle name="60% - Accent4 7 5" xfId="31093"/>
    <cellStyle name="60% - Accent4 7 6" xfId="31094"/>
    <cellStyle name="60% - Accent4 70" xfId="31095"/>
    <cellStyle name="60% - Accent4 71" xfId="31096"/>
    <cellStyle name="60% - Accent4 72" xfId="31097"/>
    <cellStyle name="60% - Accent4 73" xfId="31098"/>
    <cellStyle name="60% - Accent4 74" xfId="31099"/>
    <cellStyle name="60% - Accent4 75" xfId="31100"/>
    <cellStyle name="60% - Accent4 76" xfId="31101"/>
    <cellStyle name="60% - Accent4 77" xfId="31102"/>
    <cellStyle name="60% - Accent4 78" xfId="31103"/>
    <cellStyle name="60% - Accent4 79" xfId="31104"/>
    <cellStyle name="60% - Accent4 8" xfId="31105"/>
    <cellStyle name="60% - Accent4 8 2" xfId="31106"/>
    <cellStyle name="60% - Accent4 8 3" xfId="31107"/>
    <cellStyle name="60% - Accent4 8 4" xfId="31108"/>
    <cellStyle name="60% - Accent4 8 5" xfId="31109"/>
    <cellStyle name="60% - Accent4 8 6" xfId="31110"/>
    <cellStyle name="60% - Accent4 80" xfId="31111"/>
    <cellStyle name="60% - Accent4 81" xfId="31112"/>
    <cellStyle name="60% - Accent4 82" xfId="31113"/>
    <cellStyle name="60% - Accent4 83" xfId="31114"/>
    <cellStyle name="60% - Accent4 84" xfId="31115"/>
    <cellStyle name="60% - Accent4 85" xfId="31116"/>
    <cellStyle name="60% - Accent4 86" xfId="31117"/>
    <cellStyle name="60% - Accent4 87" xfId="31118"/>
    <cellStyle name="60% - Accent4 88" xfId="31119"/>
    <cellStyle name="60% - Accent4 89" xfId="31120"/>
    <cellStyle name="60% - Accent4 9" xfId="31121"/>
    <cellStyle name="60% - Accent4 9 2" xfId="31122"/>
    <cellStyle name="60% - Accent4 9 3" xfId="31123"/>
    <cellStyle name="60% - Accent4 9 4" xfId="31124"/>
    <cellStyle name="60% - Accent4 9 5" xfId="31125"/>
    <cellStyle name="60% - Accent4 9 6" xfId="31126"/>
    <cellStyle name="60% - Accent4 90" xfId="31127"/>
    <cellStyle name="60% - Accent4 91" xfId="31128"/>
    <cellStyle name="60% - Accent4 92" xfId="31129"/>
    <cellStyle name="60% - Accent4 93" xfId="31130"/>
    <cellStyle name="60% - Accent4 94" xfId="31131"/>
    <cellStyle name="60% - Accent4 95" xfId="31132"/>
    <cellStyle name="60% - Accent4 96" xfId="31133"/>
    <cellStyle name="60% - Accent4 97" xfId="31134"/>
    <cellStyle name="60% - Accent4 98" xfId="31135"/>
    <cellStyle name="60% - Accent4 99" xfId="31136"/>
    <cellStyle name="60% - Accent5 10" xfId="31137"/>
    <cellStyle name="60% - Accent5 10 2" xfId="31138"/>
    <cellStyle name="60% - Accent5 10 2 2" xfId="31139"/>
    <cellStyle name="60% - Accent5 10 3" xfId="31140"/>
    <cellStyle name="60% - Accent5 10 4" xfId="31141"/>
    <cellStyle name="60% - Accent5 10 5" xfId="31142"/>
    <cellStyle name="60% - Accent5 10 6" xfId="31143"/>
    <cellStyle name="60% - Accent5 10 7" xfId="31144"/>
    <cellStyle name="60% - Accent5 100" xfId="31145"/>
    <cellStyle name="60% - Accent5 101" xfId="31146"/>
    <cellStyle name="60% - Accent5 102" xfId="31147"/>
    <cellStyle name="60% - Accent5 103" xfId="31148"/>
    <cellStyle name="60% - Accent5 104" xfId="31149"/>
    <cellStyle name="60% - Accent5 105" xfId="31150"/>
    <cellStyle name="60% - Accent5 106" xfId="31151"/>
    <cellStyle name="60% - Accent5 107" xfId="31152"/>
    <cellStyle name="60% - Accent5 108" xfId="31153"/>
    <cellStyle name="60% - Accent5 109" xfId="31154"/>
    <cellStyle name="60% - Accent5 11" xfId="31155"/>
    <cellStyle name="60% - Accent5 11 2" xfId="31156"/>
    <cellStyle name="60% - Accent5 11 2 2" xfId="31157"/>
    <cellStyle name="60% - Accent5 11 3" xfId="31158"/>
    <cellStyle name="60% - Accent5 11 4" xfId="31159"/>
    <cellStyle name="60% - Accent5 11 5" xfId="31160"/>
    <cellStyle name="60% - Accent5 11 6" xfId="31161"/>
    <cellStyle name="60% - Accent5 11 7" xfId="31162"/>
    <cellStyle name="60% - Accent5 110" xfId="31163"/>
    <cellStyle name="60% - Accent5 111" xfId="31164"/>
    <cellStyle name="60% - Accent5 112" xfId="31165"/>
    <cellStyle name="60% - Accent5 113" xfId="31166"/>
    <cellStyle name="60% - Accent5 114" xfId="31167"/>
    <cellStyle name="60% - Accent5 115" xfId="31168"/>
    <cellStyle name="60% - Accent5 116" xfId="31169"/>
    <cellStyle name="60% - Accent5 117" xfId="31170"/>
    <cellStyle name="60% - Accent5 118" xfId="31171"/>
    <cellStyle name="60% - Accent5 119" xfId="31172"/>
    <cellStyle name="60% - Accent5 12" xfId="31173"/>
    <cellStyle name="60% - Accent5 12 2" xfId="31174"/>
    <cellStyle name="60% - Accent5 12 2 2" xfId="31175"/>
    <cellStyle name="60% - Accent5 12 3" xfId="31176"/>
    <cellStyle name="60% - Accent5 12 4" xfId="31177"/>
    <cellStyle name="60% - Accent5 12 5" xfId="31178"/>
    <cellStyle name="60% - Accent5 12 6" xfId="31179"/>
    <cellStyle name="60% - Accent5 120" xfId="31180"/>
    <cellStyle name="60% - Accent5 121" xfId="31181"/>
    <cellStyle name="60% - Accent5 122" xfId="31182"/>
    <cellStyle name="60% - Accent5 123" xfId="31183"/>
    <cellStyle name="60% - Accent5 124" xfId="31184"/>
    <cellStyle name="60% - Accent5 125" xfId="31185"/>
    <cellStyle name="60% - Accent5 126" xfId="31186"/>
    <cellStyle name="60% - Accent5 127" xfId="31187"/>
    <cellStyle name="60% - Accent5 128" xfId="31188"/>
    <cellStyle name="60% - Accent5 129" xfId="31189"/>
    <cellStyle name="60% - Accent5 13" xfId="31190"/>
    <cellStyle name="60% - Accent5 13 2" xfId="31191"/>
    <cellStyle name="60% - Accent5 13 2 2" xfId="31192"/>
    <cellStyle name="60% - Accent5 13 3" xfId="31193"/>
    <cellStyle name="60% - Accent5 13 4" xfId="31194"/>
    <cellStyle name="60% - Accent5 13 5" xfId="31195"/>
    <cellStyle name="60% - Accent5 13 6" xfId="31196"/>
    <cellStyle name="60% - Accent5 130" xfId="31197"/>
    <cellStyle name="60% - Accent5 131" xfId="31198"/>
    <cellStyle name="60% - Accent5 132" xfId="31199"/>
    <cellStyle name="60% - Accent5 133" xfId="31200"/>
    <cellStyle name="60% - Accent5 134" xfId="31201"/>
    <cellStyle name="60% - Accent5 135" xfId="31202"/>
    <cellStyle name="60% - Accent5 136" xfId="31203"/>
    <cellStyle name="60% - Accent5 137" xfId="31204"/>
    <cellStyle name="60% - Accent5 138" xfId="31205"/>
    <cellStyle name="60% - Accent5 139" xfId="31206"/>
    <cellStyle name="60% - Accent5 14" xfId="31207"/>
    <cellStyle name="60% - Accent5 14 2" xfId="31208"/>
    <cellStyle name="60% - Accent5 14 2 2" xfId="31209"/>
    <cellStyle name="60% - Accent5 14 2 3" xfId="31210"/>
    <cellStyle name="60% - Accent5 14 2 4" xfId="31211"/>
    <cellStyle name="60% - Accent5 14 3" xfId="31212"/>
    <cellStyle name="60% - Accent5 14 4" xfId="31213"/>
    <cellStyle name="60% - Accent5 14 5" xfId="31214"/>
    <cellStyle name="60% - Accent5 14 6" xfId="31215"/>
    <cellStyle name="60% - Accent5 140" xfId="31216"/>
    <cellStyle name="60% - Accent5 141" xfId="31217"/>
    <cellStyle name="60% - Accent5 142" xfId="31218"/>
    <cellStyle name="60% - Accent5 143" xfId="31219"/>
    <cellStyle name="60% - Accent5 144" xfId="31220"/>
    <cellStyle name="60% - Accent5 145" xfId="31221"/>
    <cellStyle name="60% - Accent5 146" xfId="31222"/>
    <cellStyle name="60% - Accent5 147" xfId="31223"/>
    <cellStyle name="60% - Accent5 148" xfId="31224"/>
    <cellStyle name="60% - Accent5 149" xfId="31225"/>
    <cellStyle name="60% - Accent5 15" xfId="31226"/>
    <cellStyle name="60% - Accent5 15 2" xfId="31227"/>
    <cellStyle name="60% - Accent5 15 2 2" xfId="31228"/>
    <cellStyle name="60% - Accent5 15 2 3" xfId="31229"/>
    <cellStyle name="60% - Accent5 15 2 4" xfId="31230"/>
    <cellStyle name="60% - Accent5 15 3" xfId="31231"/>
    <cellStyle name="60% - Accent5 15 4" xfId="31232"/>
    <cellStyle name="60% - Accent5 15 5" xfId="31233"/>
    <cellStyle name="60% - Accent5 15 6" xfId="31234"/>
    <cellStyle name="60% - Accent5 150" xfId="31235"/>
    <cellStyle name="60% - Accent5 151" xfId="31236"/>
    <cellStyle name="60% - Accent5 152" xfId="31237"/>
    <cellStyle name="60% - Accent5 153" xfId="31238"/>
    <cellStyle name="60% - Accent5 154" xfId="31239"/>
    <cellStyle name="60% - Accent5 155" xfId="31240"/>
    <cellStyle name="60% - Accent5 156" xfId="31241"/>
    <cellStyle name="60% - Accent5 157" xfId="31242"/>
    <cellStyle name="60% - Accent5 158" xfId="31243"/>
    <cellStyle name="60% - Accent5 159" xfId="31244"/>
    <cellStyle name="60% - Accent5 16" xfId="31245"/>
    <cellStyle name="60% - Accent5 16 2" xfId="31246"/>
    <cellStyle name="60% - Accent5 16 2 2" xfId="31247"/>
    <cellStyle name="60% - Accent5 16 2 3" xfId="31248"/>
    <cellStyle name="60% - Accent5 16 2 4" xfId="31249"/>
    <cellStyle name="60% - Accent5 16 3" xfId="31250"/>
    <cellStyle name="60% - Accent5 16 4" xfId="31251"/>
    <cellStyle name="60% - Accent5 16 5" xfId="31252"/>
    <cellStyle name="60% - Accent5 16 6" xfId="31253"/>
    <cellStyle name="60% - Accent5 160" xfId="31254"/>
    <cellStyle name="60% - Accent5 161" xfId="31255"/>
    <cellStyle name="60% - Accent5 162" xfId="31256"/>
    <cellStyle name="60% - Accent5 163" xfId="31257"/>
    <cellStyle name="60% - Accent5 164" xfId="31258"/>
    <cellStyle name="60% - Accent5 165" xfId="31259"/>
    <cellStyle name="60% - Accent5 166" xfId="31260"/>
    <cellStyle name="60% - Accent5 167" xfId="31261"/>
    <cellStyle name="60% - Accent5 168" xfId="31262"/>
    <cellStyle name="60% - Accent5 169" xfId="31263"/>
    <cellStyle name="60% - Accent5 17" xfId="31264"/>
    <cellStyle name="60% - Accent5 17 2" xfId="31265"/>
    <cellStyle name="60% - Accent5 17 3" xfId="31266"/>
    <cellStyle name="60% - Accent5 17 4" xfId="31267"/>
    <cellStyle name="60% - Accent5 17 5" xfId="31268"/>
    <cellStyle name="60% - Accent5 17 6" xfId="31269"/>
    <cellStyle name="60% - Accent5 170" xfId="31270"/>
    <cellStyle name="60% - Accent5 171" xfId="31271"/>
    <cellStyle name="60% - Accent5 172" xfId="31272"/>
    <cellStyle name="60% - Accent5 173" xfId="31273"/>
    <cellStyle name="60% - Accent5 174" xfId="31274"/>
    <cellStyle name="60% - Accent5 175" xfId="31275"/>
    <cellStyle name="60% - Accent5 176" xfId="31276"/>
    <cellStyle name="60% - Accent5 177" xfId="31277"/>
    <cellStyle name="60% - Accent5 178" xfId="31278"/>
    <cellStyle name="60% - Accent5 179" xfId="31279"/>
    <cellStyle name="60% - Accent5 18" xfId="31280"/>
    <cellStyle name="60% - Accent5 18 2" xfId="31281"/>
    <cellStyle name="60% - Accent5 18 3" xfId="31282"/>
    <cellStyle name="60% - Accent5 18 4" xfId="31283"/>
    <cellStyle name="60% - Accent5 18 5" xfId="31284"/>
    <cellStyle name="60% - Accent5 18 6" xfId="31285"/>
    <cellStyle name="60% - Accent5 180" xfId="31286"/>
    <cellStyle name="60% - Accent5 181" xfId="31287"/>
    <cellStyle name="60% - Accent5 182" xfId="31288"/>
    <cellStyle name="60% - Accent5 183" xfId="31289"/>
    <cellStyle name="60% - Accent5 184" xfId="31290"/>
    <cellStyle name="60% - Accent5 185" xfId="31291"/>
    <cellStyle name="60% - Accent5 186" xfId="31292"/>
    <cellStyle name="60% - Accent5 187" xfId="31293"/>
    <cellStyle name="60% - Accent5 188" xfId="31294"/>
    <cellStyle name="60% - Accent5 189" xfId="31295"/>
    <cellStyle name="60% - Accent5 19" xfId="31296"/>
    <cellStyle name="60% - Accent5 19 2" xfId="31297"/>
    <cellStyle name="60% - Accent5 19 3" xfId="31298"/>
    <cellStyle name="60% - Accent5 19 4" xfId="31299"/>
    <cellStyle name="60% - Accent5 19 5" xfId="31300"/>
    <cellStyle name="60% - Accent5 19 6" xfId="31301"/>
    <cellStyle name="60% - Accent5 190" xfId="31302"/>
    <cellStyle name="60% - Accent5 191" xfId="31303"/>
    <cellStyle name="60% - Accent5 192" xfId="31304"/>
    <cellStyle name="60% - Accent5 193" xfId="31305"/>
    <cellStyle name="60% - Accent5 194" xfId="31306"/>
    <cellStyle name="60% - Accent5 195" xfId="31307"/>
    <cellStyle name="60% - Accent5 196" xfId="31308"/>
    <cellStyle name="60% - Accent5 197" xfId="31309"/>
    <cellStyle name="60% - Accent5 198" xfId="31310"/>
    <cellStyle name="60% - Accent5 199" xfId="31311"/>
    <cellStyle name="60% - Accent5 2" xfId="31312"/>
    <cellStyle name="60% - Accent5 2 2" xfId="31313"/>
    <cellStyle name="60% - Accent5 2 2 2" xfId="31314"/>
    <cellStyle name="60% - Accent5 2 2 2 2" xfId="31315"/>
    <cellStyle name="60% - Accent5 2 2 2 2 2" xfId="31316"/>
    <cellStyle name="60% - Accent5 2 2 2 2 2 2" xfId="31317"/>
    <cellStyle name="60% - Accent5 2 2 2 2 2 2 2" xfId="31318"/>
    <cellStyle name="60% - Accent5 2 2 2 2 2 2 2 2" xfId="31319"/>
    <cellStyle name="60% - Accent5 2 2 2 2 2 2 2 2 2" xfId="31320"/>
    <cellStyle name="60% - Accent5 2 2 2 2 2 2 2 2 2 2" xfId="31321"/>
    <cellStyle name="60% - Accent5 2 2 2 2 2 2 2 2 3" xfId="31322"/>
    <cellStyle name="60% - Accent5 2 2 2 2 2 2 2 3" xfId="31323"/>
    <cellStyle name="60% - Accent5 2 2 2 2 2 2 3" xfId="31324"/>
    <cellStyle name="60% - Accent5 2 2 2 2 2 3" xfId="31325"/>
    <cellStyle name="60% - Accent5 2 2 2 2 3" xfId="31326"/>
    <cellStyle name="60% - Accent5 2 2 2 2 4" xfId="31327"/>
    <cellStyle name="60% - Accent5 2 2 2 2 5" xfId="31328"/>
    <cellStyle name="60% - Accent5 2 2 2 3" xfId="31329"/>
    <cellStyle name="60% - Accent5 2 2 2 4" xfId="31330"/>
    <cellStyle name="60% - Accent5 2 2 2 5" xfId="31331"/>
    <cellStyle name="60% - Accent5 2 2 3" xfId="31332"/>
    <cellStyle name="60% - Accent5 2 2 4" xfId="31333"/>
    <cellStyle name="60% - Accent5 2 2 5" xfId="31334"/>
    <cellStyle name="60% - Accent5 2 2 6" xfId="31335"/>
    <cellStyle name="60% - Accent5 2 2 7" xfId="31336"/>
    <cellStyle name="60% - Accent5 2 3" xfId="31337"/>
    <cellStyle name="60% - Accent5 2 3 2" xfId="31338"/>
    <cellStyle name="60% - Accent5 2 4" xfId="31339"/>
    <cellStyle name="60% - Accent5 2 5" xfId="31340"/>
    <cellStyle name="60% - Accent5 2 6" xfId="31341"/>
    <cellStyle name="60% - Accent5 2 7" xfId="31342"/>
    <cellStyle name="60% - Accent5 2 8" xfId="31343"/>
    <cellStyle name="60% - Accent5 2 9" xfId="31344"/>
    <cellStyle name="60% - Accent5 20" xfId="31345"/>
    <cellStyle name="60% - Accent5 20 2" xfId="31346"/>
    <cellStyle name="60% - Accent5 20 3" xfId="31347"/>
    <cellStyle name="60% - Accent5 20 4" xfId="31348"/>
    <cellStyle name="60% - Accent5 20 5" xfId="31349"/>
    <cellStyle name="60% - Accent5 20 6" xfId="31350"/>
    <cellStyle name="60% - Accent5 200" xfId="31351"/>
    <cellStyle name="60% - Accent5 201" xfId="31352"/>
    <cellStyle name="60% - Accent5 202" xfId="31353"/>
    <cellStyle name="60% - Accent5 203" xfId="31354"/>
    <cellStyle name="60% - Accent5 204" xfId="31355"/>
    <cellStyle name="60% - Accent5 205" xfId="31356"/>
    <cellStyle name="60% - Accent5 206" xfId="31357"/>
    <cellStyle name="60% - Accent5 207" xfId="31358"/>
    <cellStyle name="60% - Accent5 208" xfId="31359"/>
    <cellStyle name="60% - Accent5 209" xfId="31360"/>
    <cellStyle name="60% - Accent5 21" xfId="31361"/>
    <cellStyle name="60% - Accent5 21 2" xfId="31362"/>
    <cellStyle name="60% - Accent5 21 3" xfId="31363"/>
    <cellStyle name="60% - Accent5 21 4" xfId="31364"/>
    <cellStyle name="60% - Accent5 21 5" xfId="31365"/>
    <cellStyle name="60% - Accent5 21 6" xfId="31366"/>
    <cellStyle name="60% - Accent5 210" xfId="31367"/>
    <cellStyle name="60% - Accent5 211" xfId="31368"/>
    <cellStyle name="60% - Accent5 212" xfId="31369"/>
    <cellStyle name="60% - Accent5 213" xfId="31370"/>
    <cellStyle name="60% - Accent5 214" xfId="31371"/>
    <cellStyle name="60% - Accent5 215" xfId="31372"/>
    <cellStyle name="60% - Accent5 216" xfId="31373"/>
    <cellStyle name="60% - Accent5 217" xfId="31374"/>
    <cellStyle name="60% - Accent5 218" xfId="31375"/>
    <cellStyle name="60% - Accent5 219" xfId="31376"/>
    <cellStyle name="60% - Accent5 22" xfId="31377"/>
    <cellStyle name="60% - Accent5 22 2" xfId="31378"/>
    <cellStyle name="60% - Accent5 22 3" xfId="31379"/>
    <cellStyle name="60% - Accent5 22 4" xfId="31380"/>
    <cellStyle name="60% - Accent5 22 5" xfId="31381"/>
    <cellStyle name="60% - Accent5 22 6" xfId="31382"/>
    <cellStyle name="60% - Accent5 220" xfId="31383"/>
    <cellStyle name="60% - Accent5 221" xfId="31384"/>
    <cellStyle name="60% - Accent5 222" xfId="31385"/>
    <cellStyle name="60% - Accent5 223" xfId="31386"/>
    <cellStyle name="60% - Accent5 224" xfId="31387"/>
    <cellStyle name="60% - Accent5 225" xfId="31388"/>
    <cellStyle name="60% - Accent5 226" xfId="31389"/>
    <cellStyle name="60% - Accent5 227" xfId="31390"/>
    <cellStyle name="60% - Accent5 228" xfId="31391"/>
    <cellStyle name="60% - Accent5 229" xfId="31392"/>
    <cellStyle name="60% - Accent5 23" xfId="31393"/>
    <cellStyle name="60% - Accent5 23 2" xfId="31394"/>
    <cellStyle name="60% - Accent5 23 3" xfId="31395"/>
    <cellStyle name="60% - Accent5 23 4" xfId="31396"/>
    <cellStyle name="60% - Accent5 23 5" xfId="31397"/>
    <cellStyle name="60% - Accent5 23 6" xfId="31398"/>
    <cellStyle name="60% - Accent5 230" xfId="31399"/>
    <cellStyle name="60% - Accent5 231" xfId="31400"/>
    <cellStyle name="60% - Accent5 232" xfId="31401"/>
    <cellStyle name="60% - Accent5 233" xfId="31402"/>
    <cellStyle name="60% - Accent5 234" xfId="31403"/>
    <cellStyle name="60% - Accent5 235" xfId="31404"/>
    <cellStyle name="60% - Accent5 24" xfId="31405"/>
    <cellStyle name="60% - Accent5 24 2" xfId="31406"/>
    <cellStyle name="60% - Accent5 24 3" xfId="31407"/>
    <cellStyle name="60% - Accent5 24 4" xfId="31408"/>
    <cellStyle name="60% - Accent5 24 5" xfId="31409"/>
    <cellStyle name="60% - Accent5 24 6" xfId="31410"/>
    <cellStyle name="60% - Accent5 25" xfId="31411"/>
    <cellStyle name="60% - Accent5 25 2" xfId="31412"/>
    <cellStyle name="60% - Accent5 25 3" xfId="31413"/>
    <cellStyle name="60% - Accent5 25 4" xfId="31414"/>
    <cellStyle name="60% - Accent5 25 5" xfId="31415"/>
    <cellStyle name="60% - Accent5 25 6" xfId="31416"/>
    <cellStyle name="60% - Accent5 26" xfId="31417"/>
    <cellStyle name="60% - Accent5 26 2" xfId="31418"/>
    <cellStyle name="60% - Accent5 26 3" xfId="31419"/>
    <cellStyle name="60% - Accent5 26 4" xfId="31420"/>
    <cellStyle name="60% - Accent5 26 5" xfId="31421"/>
    <cellStyle name="60% - Accent5 26 6" xfId="31422"/>
    <cellStyle name="60% - Accent5 27" xfId="31423"/>
    <cellStyle name="60% - Accent5 27 2" xfId="31424"/>
    <cellStyle name="60% - Accent5 27 3" xfId="31425"/>
    <cellStyle name="60% - Accent5 27 4" xfId="31426"/>
    <cellStyle name="60% - Accent5 27 5" xfId="31427"/>
    <cellStyle name="60% - Accent5 27 6" xfId="31428"/>
    <cellStyle name="60% - Accent5 28" xfId="31429"/>
    <cellStyle name="60% - Accent5 28 2" xfId="31430"/>
    <cellStyle name="60% - Accent5 28 3" xfId="31431"/>
    <cellStyle name="60% - Accent5 28 4" xfId="31432"/>
    <cellStyle name="60% - Accent5 28 5" xfId="31433"/>
    <cellStyle name="60% - Accent5 28 6" xfId="31434"/>
    <cellStyle name="60% - Accent5 29" xfId="31435"/>
    <cellStyle name="60% - Accent5 29 2" xfId="31436"/>
    <cellStyle name="60% - Accent5 29 3" xfId="31437"/>
    <cellStyle name="60% - Accent5 29 4" xfId="31438"/>
    <cellStyle name="60% - Accent5 29 5" xfId="31439"/>
    <cellStyle name="60% - Accent5 29 6" xfId="31440"/>
    <cellStyle name="60% - Accent5 3" xfId="31441"/>
    <cellStyle name="60% - Accent5 3 2" xfId="31442"/>
    <cellStyle name="60% - Accent5 3 2 2" xfId="31443"/>
    <cellStyle name="60% - Accent5 3 3" xfId="31444"/>
    <cellStyle name="60% - Accent5 3 4" xfId="31445"/>
    <cellStyle name="60% - Accent5 3 5" xfId="31446"/>
    <cellStyle name="60% - Accent5 30" xfId="31447"/>
    <cellStyle name="60% - Accent5 30 2" xfId="31448"/>
    <cellStyle name="60% - Accent5 30 3" xfId="31449"/>
    <cellStyle name="60% - Accent5 30 4" xfId="31450"/>
    <cellStyle name="60% - Accent5 30 5" xfId="31451"/>
    <cellStyle name="60% - Accent5 31" xfId="31452"/>
    <cellStyle name="60% - Accent5 31 2" xfId="31453"/>
    <cellStyle name="60% - Accent5 32" xfId="31454"/>
    <cellStyle name="60% - Accent5 32 2" xfId="31455"/>
    <cellStyle name="60% - Accent5 33" xfId="31456"/>
    <cellStyle name="60% - Accent5 33 2" xfId="31457"/>
    <cellStyle name="60% - Accent5 34" xfId="31458"/>
    <cellStyle name="60% - Accent5 34 2" xfId="31459"/>
    <cellStyle name="60% - Accent5 35" xfId="31460"/>
    <cellStyle name="60% - Accent5 35 2" xfId="31461"/>
    <cellStyle name="60% - Accent5 35 3" xfId="31462"/>
    <cellStyle name="60% - Accent5 35 4" xfId="31463"/>
    <cellStyle name="60% - Accent5 36" xfId="31464"/>
    <cellStyle name="60% - Accent5 37" xfId="31465"/>
    <cellStyle name="60% - Accent5 38" xfId="31466"/>
    <cellStyle name="60% - Accent5 39" xfId="31467"/>
    <cellStyle name="60% - Accent5 4" xfId="31468"/>
    <cellStyle name="60% - Accent5 4 2" xfId="31469"/>
    <cellStyle name="60% - Accent5 4 3" xfId="31470"/>
    <cellStyle name="60% - Accent5 4 4" xfId="31471"/>
    <cellStyle name="60% - Accent5 4 5" xfId="31472"/>
    <cellStyle name="60% - Accent5 4 6" xfId="31473"/>
    <cellStyle name="60% - Accent5 40" xfId="31474"/>
    <cellStyle name="60% - Accent5 41" xfId="31475"/>
    <cellStyle name="60% - Accent5 42" xfId="31476"/>
    <cellStyle name="60% - Accent5 43" xfId="31477"/>
    <cellStyle name="60% - Accent5 44" xfId="31478"/>
    <cellStyle name="60% - Accent5 45" xfId="31479"/>
    <cellStyle name="60% - Accent5 46" xfId="31480"/>
    <cellStyle name="60% - Accent5 47" xfId="31481"/>
    <cellStyle name="60% - Accent5 48" xfId="31482"/>
    <cellStyle name="60% - Accent5 49" xfId="31483"/>
    <cellStyle name="60% - Accent5 5" xfId="31484"/>
    <cellStyle name="60% - Accent5 5 2" xfId="31485"/>
    <cellStyle name="60% - Accent5 5 3" xfId="31486"/>
    <cellStyle name="60% - Accent5 5 4" xfId="31487"/>
    <cellStyle name="60% - Accent5 5 5" xfId="31488"/>
    <cellStyle name="60% - Accent5 5 6" xfId="31489"/>
    <cellStyle name="60% - Accent5 50" xfId="31490"/>
    <cellStyle name="60% - Accent5 51" xfId="31491"/>
    <cellStyle name="60% - Accent5 52" xfId="31492"/>
    <cellStyle name="60% - Accent5 53" xfId="31493"/>
    <cellStyle name="60% - Accent5 54" xfId="31494"/>
    <cellStyle name="60% - Accent5 55" xfId="31495"/>
    <cellStyle name="60% - Accent5 56" xfId="31496"/>
    <cellStyle name="60% - Accent5 57" xfId="31497"/>
    <cellStyle name="60% - Accent5 58" xfId="31498"/>
    <cellStyle name="60% - Accent5 59" xfId="31499"/>
    <cellStyle name="60% - Accent5 6" xfId="31500"/>
    <cellStyle name="60% - Accent5 6 2" xfId="31501"/>
    <cellStyle name="60% - Accent5 6 3" xfId="31502"/>
    <cellStyle name="60% - Accent5 6 4" xfId="31503"/>
    <cellStyle name="60% - Accent5 6 5" xfId="31504"/>
    <cellStyle name="60% - Accent5 6 6" xfId="31505"/>
    <cellStyle name="60% - Accent5 60" xfId="31506"/>
    <cellStyle name="60% - Accent5 61" xfId="31507"/>
    <cellStyle name="60% - Accent5 62" xfId="31508"/>
    <cellStyle name="60% - Accent5 63" xfId="31509"/>
    <cellStyle name="60% - Accent5 64" xfId="31510"/>
    <cellStyle name="60% - Accent5 65" xfId="31511"/>
    <cellStyle name="60% - Accent5 66" xfId="31512"/>
    <cellStyle name="60% - Accent5 67" xfId="31513"/>
    <cellStyle name="60% - Accent5 68" xfId="31514"/>
    <cellStyle name="60% - Accent5 69" xfId="31515"/>
    <cellStyle name="60% - Accent5 7" xfId="31516"/>
    <cellStyle name="60% - Accent5 7 2" xfId="31517"/>
    <cellStyle name="60% - Accent5 7 3" xfId="31518"/>
    <cellStyle name="60% - Accent5 7 4" xfId="31519"/>
    <cellStyle name="60% - Accent5 7 5" xfId="31520"/>
    <cellStyle name="60% - Accent5 7 6" xfId="31521"/>
    <cellStyle name="60% - Accent5 70" xfId="31522"/>
    <cellStyle name="60% - Accent5 71" xfId="31523"/>
    <cellStyle name="60% - Accent5 72" xfId="31524"/>
    <cellStyle name="60% - Accent5 73" xfId="31525"/>
    <cellStyle name="60% - Accent5 74" xfId="31526"/>
    <cellStyle name="60% - Accent5 75" xfId="31527"/>
    <cellStyle name="60% - Accent5 76" xfId="31528"/>
    <cellStyle name="60% - Accent5 77" xfId="31529"/>
    <cellStyle name="60% - Accent5 78" xfId="31530"/>
    <cellStyle name="60% - Accent5 79" xfId="31531"/>
    <cellStyle name="60% - Accent5 8" xfId="31532"/>
    <cellStyle name="60% - Accent5 8 2" xfId="31533"/>
    <cellStyle name="60% - Accent5 8 3" xfId="31534"/>
    <cellStyle name="60% - Accent5 8 4" xfId="31535"/>
    <cellStyle name="60% - Accent5 8 5" xfId="31536"/>
    <cellStyle name="60% - Accent5 8 6" xfId="31537"/>
    <cellStyle name="60% - Accent5 80" xfId="31538"/>
    <cellStyle name="60% - Accent5 81" xfId="31539"/>
    <cellStyle name="60% - Accent5 82" xfId="31540"/>
    <cellStyle name="60% - Accent5 83" xfId="31541"/>
    <cellStyle name="60% - Accent5 84" xfId="31542"/>
    <cellStyle name="60% - Accent5 85" xfId="31543"/>
    <cellStyle name="60% - Accent5 86" xfId="31544"/>
    <cellStyle name="60% - Accent5 87" xfId="31545"/>
    <cellStyle name="60% - Accent5 88" xfId="31546"/>
    <cellStyle name="60% - Accent5 89" xfId="31547"/>
    <cellStyle name="60% - Accent5 9" xfId="31548"/>
    <cellStyle name="60% - Accent5 9 2" xfId="31549"/>
    <cellStyle name="60% - Accent5 9 3" xfId="31550"/>
    <cellStyle name="60% - Accent5 9 4" xfId="31551"/>
    <cellStyle name="60% - Accent5 9 5" xfId="31552"/>
    <cellStyle name="60% - Accent5 9 6" xfId="31553"/>
    <cellStyle name="60% - Accent5 90" xfId="31554"/>
    <cellStyle name="60% - Accent5 91" xfId="31555"/>
    <cellStyle name="60% - Accent5 92" xfId="31556"/>
    <cellStyle name="60% - Accent5 93" xfId="31557"/>
    <cellStyle name="60% - Accent5 94" xfId="31558"/>
    <cellStyle name="60% - Accent5 95" xfId="31559"/>
    <cellStyle name="60% - Accent5 96" xfId="31560"/>
    <cellStyle name="60% - Accent5 97" xfId="31561"/>
    <cellStyle name="60% - Accent5 98" xfId="31562"/>
    <cellStyle name="60% - Accent5 99" xfId="31563"/>
    <cellStyle name="60% - Accent6 10" xfId="31564"/>
    <cellStyle name="60% - Accent6 10 2" xfId="31565"/>
    <cellStyle name="60% - Accent6 10 2 2" xfId="31566"/>
    <cellStyle name="60% - Accent6 10 3" xfId="31567"/>
    <cellStyle name="60% - Accent6 10 4" xfId="31568"/>
    <cellStyle name="60% - Accent6 10 5" xfId="31569"/>
    <cellStyle name="60% - Accent6 10 6" xfId="31570"/>
    <cellStyle name="60% - Accent6 10 7" xfId="31571"/>
    <cellStyle name="60% - Accent6 100" xfId="31572"/>
    <cellStyle name="60% - Accent6 101" xfId="31573"/>
    <cellStyle name="60% - Accent6 102" xfId="31574"/>
    <cellStyle name="60% - Accent6 103" xfId="31575"/>
    <cellStyle name="60% - Accent6 104" xfId="31576"/>
    <cellStyle name="60% - Accent6 105" xfId="31577"/>
    <cellStyle name="60% - Accent6 106" xfId="31578"/>
    <cellStyle name="60% - Accent6 107" xfId="31579"/>
    <cellStyle name="60% - Accent6 108" xfId="31580"/>
    <cellStyle name="60% - Accent6 109" xfId="31581"/>
    <cellStyle name="60% - Accent6 11" xfId="31582"/>
    <cellStyle name="60% - Accent6 11 2" xfId="31583"/>
    <cellStyle name="60% - Accent6 11 2 2" xfId="31584"/>
    <cellStyle name="60% - Accent6 11 3" xfId="31585"/>
    <cellStyle name="60% - Accent6 11 4" xfId="31586"/>
    <cellStyle name="60% - Accent6 11 5" xfId="31587"/>
    <cellStyle name="60% - Accent6 11 6" xfId="31588"/>
    <cellStyle name="60% - Accent6 11 7" xfId="31589"/>
    <cellStyle name="60% - Accent6 110" xfId="31590"/>
    <cellStyle name="60% - Accent6 111" xfId="31591"/>
    <cellStyle name="60% - Accent6 112" xfId="31592"/>
    <cellStyle name="60% - Accent6 113" xfId="31593"/>
    <cellStyle name="60% - Accent6 114" xfId="31594"/>
    <cellStyle name="60% - Accent6 115" xfId="31595"/>
    <cellStyle name="60% - Accent6 116" xfId="31596"/>
    <cellStyle name="60% - Accent6 117" xfId="31597"/>
    <cellStyle name="60% - Accent6 118" xfId="31598"/>
    <cellStyle name="60% - Accent6 119" xfId="31599"/>
    <cellStyle name="60% - Accent6 12" xfId="31600"/>
    <cellStyle name="60% - Accent6 12 2" xfId="31601"/>
    <cellStyle name="60% - Accent6 12 2 2" xfId="31602"/>
    <cellStyle name="60% - Accent6 12 3" xfId="31603"/>
    <cellStyle name="60% - Accent6 12 4" xfId="31604"/>
    <cellStyle name="60% - Accent6 12 5" xfId="31605"/>
    <cellStyle name="60% - Accent6 12 6" xfId="31606"/>
    <cellStyle name="60% - Accent6 120" xfId="31607"/>
    <cellStyle name="60% - Accent6 121" xfId="31608"/>
    <cellStyle name="60% - Accent6 122" xfId="31609"/>
    <cellStyle name="60% - Accent6 123" xfId="31610"/>
    <cellStyle name="60% - Accent6 124" xfId="31611"/>
    <cellStyle name="60% - Accent6 125" xfId="31612"/>
    <cellStyle name="60% - Accent6 126" xfId="31613"/>
    <cellStyle name="60% - Accent6 127" xfId="31614"/>
    <cellStyle name="60% - Accent6 128" xfId="31615"/>
    <cellStyle name="60% - Accent6 129" xfId="31616"/>
    <cellStyle name="60% - Accent6 13" xfId="31617"/>
    <cellStyle name="60% - Accent6 13 2" xfId="31618"/>
    <cellStyle name="60% - Accent6 13 2 2" xfId="31619"/>
    <cellStyle name="60% - Accent6 13 3" xfId="31620"/>
    <cellStyle name="60% - Accent6 13 4" xfId="31621"/>
    <cellStyle name="60% - Accent6 13 5" xfId="31622"/>
    <cellStyle name="60% - Accent6 13 6" xfId="31623"/>
    <cellStyle name="60% - Accent6 130" xfId="31624"/>
    <cellStyle name="60% - Accent6 131" xfId="31625"/>
    <cellStyle name="60% - Accent6 132" xfId="31626"/>
    <cellStyle name="60% - Accent6 133" xfId="31627"/>
    <cellStyle name="60% - Accent6 134" xfId="31628"/>
    <cellStyle name="60% - Accent6 135" xfId="31629"/>
    <cellStyle name="60% - Accent6 136" xfId="31630"/>
    <cellStyle name="60% - Accent6 137" xfId="31631"/>
    <cellStyle name="60% - Accent6 138" xfId="31632"/>
    <cellStyle name="60% - Accent6 139" xfId="31633"/>
    <cellStyle name="60% - Accent6 14" xfId="31634"/>
    <cellStyle name="60% - Accent6 14 2" xfId="31635"/>
    <cellStyle name="60% - Accent6 14 2 2" xfId="31636"/>
    <cellStyle name="60% - Accent6 14 2 3" xfId="31637"/>
    <cellStyle name="60% - Accent6 14 2 4" xfId="31638"/>
    <cellStyle name="60% - Accent6 14 3" xfId="31639"/>
    <cellStyle name="60% - Accent6 14 4" xfId="31640"/>
    <cellStyle name="60% - Accent6 14 5" xfId="31641"/>
    <cellStyle name="60% - Accent6 14 6" xfId="31642"/>
    <cellStyle name="60% - Accent6 140" xfId="31643"/>
    <cellStyle name="60% - Accent6 141" xfId="31644"/>
    <cellStyle name="60% - Accent6 142" xfId="31645"/>
    <cellStyle name="60% - Accent6 143" xfId="31646"/>
    <cellStyle name="60% - Accent6 144" xfId="31647"/>
    <cellStyle name="60% - Accent6 145" xfId="31648"/>
    <cellStyle name="60% - Accent6 146" xfId="31649"/>
    <cellStyle name="60% - Accent6 147" xfId="31650"/>
    <cellStyle name="60% - Accent6 148" xfId="31651"/>
    <cellStyle name="60% - Accent6 149" xfId="31652"/>
    <cellStyle name="60% - Accent6 15" xfId="31653"/>
    <cellStyle name="60% - Accent6 15 2" xfId="31654"/>
    <cellStyle name="60% - Accent6 15 2 2" xfId="31655"/>
    <cellStyle name="60% - Accent6 15 2 3" xfId="31656"/>
    <cellStyle name="60% - Accent6 15 2 4" xfId="31657"/>
    <cellStyle name="60% - Accent6 15 3" xfId="31658"/>
    <cellStyle name="60% - Accent6 15 4" xfId="31659"/>
    <cellStyle name="60% - Accent6 15 5" xfId="31660"/>
    <cellStyle name="60% - Accent6 15 6" xfId="31661"/>
    <cellStyle name="60% - Accent6 150" xfId="31662"/>
    <cellStyle name="60% - Accent6 151" xfId="31663"/>
    <cellStyle name="60% - Accent6 152" xfId="31664"/>
    <cellStyle name="60% - Accent6 153" xfId="31665"/>
    <cellStyle name="60% - Accent6 154" xfId="31666"/>
    <cellStyle name="60% - Accent6 155" xfId="31667"/>
    <cellStyle name="60% - Accent6 156" xfId="31668"/>
    <cellStyle name="60% - Accent6 157" xfId="31669"/>
    <cellStyle name="60% - Accent6 158" xfId="31670"/>
    <cellStyle name="60% - Accent6 159" xfId="31671"/>
    <cellStyle name="60% - Accent6 16" xfId="31672"/>
    <cellStyle name="60% - Accent6 16 2" xfId="31673"/>
    <cellStyle name="60% - Accent6 16 2 2" xfId="31674"/>
    <cellStyle name="60% - Accent6 16 2 3" xfId="31675"/>
    <cellStyle name="60% - Accent6 16 2 4" xfId="31676"/>
    <cellStyle name="60% - Accent6 16 3" xfId="31677"/>
    <cellStyle name="60% - Accent6 16 4" xfId="31678"/>
    <cellStyle name="60% - Accent6 16 5" xfId="31679"/>
    <cellStyle name="60% - Accent6 16 6" xfId="31680"/>
    <cellStyle name="60% - Accent6 160" xfId="31681"/>
    <cellStyle name="60% - Accent6 161" xfId="31682"/>
    <cellStyle name="60% - Accent6 162" xfId="31683"/>
    <cellStyle name="60% - Accent6 163" xfId="31684"/>
    <cellStyle name="60% - Accent6 164" xfId="31685"/>
    <cellStyle name="60% - Accent6 165" xfId="31686"/>
    <cellStyle name="60% - Accent6 166" xfId="31687"/>
    <cellStyle name="60% - Accent6 167" xfId="31688"/>
    <cellStyle name="60% - Accent6 168" xfId="31689"/>
    <cellStyle name="60% - Accent6 169" xfId="31690"/>
    <cellStyle name="60% - Accent6 17" xfId="31691"/>
    <cellStyle name="60% - Accent6 17 2" xfId="31692"/>
    <cellStyle name="60% - Accent6 17 3" xfId="31693"/>
    <cellStyle name="60% - Accent6 17 4" xfId="31694"/>
    <cellStyle name="60% - Accent6 17 5" xfId="31695"/>
    <cellStyle name="60% - Accent6 17 6" xfId="31696"/>
    <cellStyle name="60% - Accent6 170" xfId="31697"/>
    <cellStyle name="60% - Accent6 171" xfId="31698"/>
    <cellStyle name="60% - Accent6 172" xfId="31699"/>
    <cellStyle name="60% - Accent6 173" xfId="31700"/>
    <cellStyle name="60% - Accent6 174" xfId="31701"/>
    <cellStyle name="60% - Accent6 175" xfId="31702"/>
    <cellStyle name="60% - Accent6 176" xfId="31703"/>
    <cellStyle name="60% - Accent6 177" xfId="31704"/>
    <cellStyle name="60% - Accent6 178" xfId="31705"/>
    <cellStyle name="60% - Accent6 179" xfId="31706"/>
    <cellStyle name="60% - Accent6 18" xfId="31707"/>
    <cellStyle name="60% - Accent6 18 2" xfId="31708"/>
    <cellStyle name="60% - Accent6 18 3" xfId="31709"/>
    <cellStyle name="60% - Accent6 18 4" xfId="31710"/>
    <cellStyle name="60% - Accent6 18 5" xfId="31711"/>
    <cellStyle name="60% - Accent6 18 6" xfId="31712"/>
    <cellStyle name="60% - Accent6 180" xfId="31713"/>
    <cellStyle name="60% - Accent6 181" xfId="31714"/>
    <cellStyle name="60% - Accent6 182" xfId="31715"/>
    <cellStyle name="60% - Accent6 183" xfId="31716"/>
    <cellStyle name="60% - Accent6 184" xfId="31717"/>
    <cellStyle name="60% - Accent6 185" xfId="31718"/>
    <cellStyle name="60% - Accent6 186" xfId="31719"/>
    <cellStyle name="60% - Accent6 187" xfId="31720"/>
    <cellStyle name="60% - Accent6 188" xfId="31721"/>
    <cellStyle name="60% - Accent6 189" xfId="31722"/>
    <cellStyle name="60% - Accent6 19" xfId="31723"/>
    <cellStyle name="60% - Accent6 19 2" xfId="31724"/>
    <cellStyle name="60% - Accent6 19 3" xfId="31725"/>
    <cellStyle name="60% - Accent6 19 4" xfId="31726"/>
    <cellStyle name="60% - Accent6 19 5" xfId="31727"/>
    <cellStyle name="60% - Accent6 19 6" xfId="31728"/>
    <cellStyle name="60% - Accent6 190" xfId="31729"/>
    <cellStyle name="60% - Accent6 191" xfId="31730"/>
    <cellStyle name="60% - Accent6 192" xfId="31731"/>
    <cellStyle name="60% - Accent6 193" xfId="31732"/>
    <cellStyle name="60% - Accent6 194" xfId="31733"/>
    <cellStyle name="60% - Accent6 195" xfId="31734"/>
    <cellStyle name="60% - Accent6 196" xfId="31735"/>
    <cellStyle name="60% - Accent6 197" xfId="31736"/>
    <cellStyle name="60% - Accent6 198" xfId="31737"/>
    <cellStyle name="60% - Accent6 199" xfId="31738"/>
    <cellStyle name="60% - Accent6 2" xfId="31739"/>
    <cellStyle name="60% - Accent6 2 2" xfId="31740"/>
    <cellStyle name="60% - Accent6 2 2 2" xfId="31741"/>
    <cellStyle name="60% - Accent6 2 2 2 2" xfId="31742"/>
    <cellStyle name="60% - Accent6 2 2 2 2 2" xfId="31743"/>
    <cellStyle name="60% - Accent6 2 2 2 2 2 2" xfId="31744"/>
    <cellStyle name="60% - Accent6 2 2 2 2 2 2 2" xfId="31745"/>
    <cellStyle name="60% - Accent6 2 2 2 2 2 2 2 2" xfId="31746"/>
    <cellStyle name="60% - Accent6 2 2 2 2 2 2 2 2 2" xfId="31747"/>
    <cellStyle name="60% - Accent6 2 2 2 2 2 2 2 2 2 2" xfId="31748"/>
    <cellStyle name="60% - Accent6 2 2 2 2 2 2 2 2 3" xfId="31749"/>
    <cellStyle name="60% - Accent6 2 2 2 2 2 2 2 3" xfId="31750"/>
    <cellStyle name="60% - Accent6 2 2 2 2 2 2 3" xfId="31751"/>
    <cellStyle name="60% - Accent6 2 2 2 2 2 3" xfId="31752"/>
    <cellStyle name="60% - Accent6 2 2 2 2 2 4" xfId="31753"/>
    <cellStyle name="60% - Accent6 2 2 2 2 3" xfId="31754"/>
    <cellStyle name="60% - Accent6 2 2 2 2 3 2" xfId="31755"/>
    <cellStyle name="60% - Accent6 2 2 2 2 4" xfId="31756"/>
    <cellStyle name="60% - Accent6 2 2 2 2 5" xfId="31757"/>
    <cellStyle name="60% - Accent6 2 2 2 3" xfId="31758"/>
    <cellStyle name="60% - Accent6 2 2 2 4" xfId="31759"/>
    <cellStyle name="60% - Accent6 2 2 2 5" xfId="31760"/>
    <cellStyle name="60% - Accent6 2 2 2 6" xfId="31761"/>
    <cellStyle name="60% - Accent6 2 2 3" xfId="31762"/>
    <cellStyle name="60% - Accent6 2 2 3 2" xfId="31763"/>
    <cellStyle name="60% - Accent6 2 2 4" xfId="31764"/>
    <cellStyle name="60% - Accent6 2 2 5" xfId="31765"/>
    <cellStyle name="60% - Accent6 2 2 6" xfId="31766"/>
    <cellStyle name="60% - Accent6 2 3" xfId="31767"/>
    <cellStyle name="60% - Accent6 2 3 2" xfId="31768"/>
    <cellStyle name="60% - Accent6 2 4" xfId="31769"/>
    <cellStyle name="60% - Accent6 2 5" xfId="31770"/>
    <cellStyle name="60% - Accent6 2 6" xfId="31771"/>
    <cellStyle name="60% - Accent6 2 7" xfId="31772"/>
    <cellStyle name="60% - Accent6 2 8" xfId="31773"/>
    <cellStyle name="60% - Accent6 2 9" xfId="31774"/>
    <cellStyle name="60% - Accent6 20" xfId="31775"/>
    <cellStyle name="60% - Accent6 20 2" xfId="31776"/>
    <cellStyle name="60% - Accent6 20 3" xfId="31777"/>
    <cellStyle name="60% - Accent6 20 4" xfId="31778"/>
    <cellStyle name="60% - Accent6 20 5" xfId="31779"/>
    <cellStyle name="60% - Accent6 20 6" xfId="31780"/>
    <cellStyle name="60% - Accent6 200" xfId="31781"/>
    <cellStyle name="60% - Accent6 201" xfId="31782"/>
    <cellStyle name="60% - Accent6 202" xfId="31783"/>
    <cellStyle name="60% - Accent6 203" xfId="31784"/>
    <cellStyle name="60% - Accent6 204" xfId="31785"/>
    <cellStyle name="60% - Accent6 205" xfId="31786"/>
    <cellStyle name="60% - Accent6 206" xfId="31787"/>
    <cellStyle name="60% - Accent6 207" xfId="31788"/>
    <cellStyle name="60% - Accent6 208" xfId="31789"/>
    <cellStyle name="60% - Accent6 209" xfId="31790"/>
    <cellStyle name="60% - Accent6 21" xfId="31791"/>
    <cellStyle name="60% - Accent6 21 2" xfId="31792"/>
    <cellStyle name="60% - Accent6 21 3" xfId="31793"/>
    <cellStyle name="60% - Accent6 21 4" xfId="31794"/>
    <cellStyle name="60% - Accent6 21 5" xfId="31795"/>
    <cellStyle name="60% - Accent6 21 6" xfId="31796"/>
    <cellStyle name="60% - Accent6 210" xfId="31797"/>
    <cellStyle name="60% - Accent6 211" xfId="31798"/>
    <cellStyle name="60% - Accent6 212" xfId="31799"/>
    <cellStyle name="60% - Accent6 213" xfId="31800"/>
    <cellStyle name="60% - Accent6 214" xfId="31801"/>
    <cellStyle name="Comma" xfId="4"/>
    <cellStyle name="Comma [0]" xfId="5"/>
    <cellStyle name="Comma 114" xfId="11"/>
    <cellStyle name="Comma 14 6" xfId="16"/>
    <cellStyle name="Currency" xfId="2"/>
    <cellStyle name="Currency [0]" xfId="3"/>
    <cellStyle name="Currency 23" xfId="12"/>
    <cellStyle name="Hyperlink" xfId="6"/>
    <cellStyle name="Normal" xfId="0" builtinId="0"/>
    <cellStyle name="Normal 10" xfId="15"/>
    <cellStyle name="Normal 2" xfId="8"/>
    <cellStyle name="Normal 3" xfId="7"/>
    <cellStyle name="Normal 305" xfId="10"/>
    <cellStyle name="Normal 4" xfId="9"/>
    <cellStyle name="Normal_pwfsform1" xfId="14"/>
    <cellStyle name="Percent" xfId="1"/>
    <cellStyle name="Percent 21" xfId="13"/>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1504950</xdr:colOff>
      <xdr:row>8</xdr:row>
      <xdr:rowOff>19056</xdr:rowOff>
    </xdr:from>
    <xdr:to>
      <xdr:col>0</xdr:col>
      <xdr:colOff>2085974</xdr:colOff>
      <xdr:row>9</xdr:row>
      <xdr:rowOff>3</xdr:rowOff>
    </xdr:to>
    <xdr:sp macro="" textlink="" fLocksText="0">
      <xdr:nvSpPr>
        <xdr:cNvPr id="2" name="Up Arrow 4"/>
        <xdr:cNvSpPr/>
      </xdr:nvSpPr>
      <xdr:spPr>
        <a:xfrm rot="5400000">
          <a:off x="1504950" y="1981200"/>
          <a:ext cx="581025" cy="180975"/>
        </a:xfrm>
        <a:prstGeom prst="upArrow">
          <a:avLst/>
        </a:prstGeom>
        <a:solidFill>
          <a:srgbClr val="97F1FB"/>
        </a:solidFill>
        <a:ln>
          <a:solidFill>
            <a:schemeClr val="tx1"/>
          </a:solidFill>
        </a:ln>
        <a:effectLst>
          <a:outerShdw blurRad="63500" sx="102000" sy="102000" algn="ctr" rotWithShape="0">
            <a:prstClr val="black">
              <a:alpha val="40000"/>
            </a:prstClr>
          </a:outerShdw>
        </a:effectLst>
      </xdr:spPr>
      <xdr:style>
        <a:lnRef idx="1">
          <a:schemeClr val="accent3"/>
        </a:lnRef>
        <a:fillRef idx="3">
          <a:schemeClr val="accent3"/>
        </a:fillRef>
        <a:effectRef idx="2">
          <a:schemeClr val="accent3"/>
        </a:effectRef>
        <a:fontRef idx="minor">
          <a:schemeClr val="bg1"/>
        </a:fontRef>
      </xdr:style>
      <xdr:txBody>
        <a:bodyPr vertOverflow="clip" horzOverflow="clip" anchor="t"/>
        <a:lstStyle/>
        <a:p>
          <a:pPr algn="l"/>
          <a:endParaRPr lang="en-US" sz="1100" b="0" spc="0">
            <a:ln w="0"/>
            <a:solidFill>
              <a:srgbClr val="FF0000"/>
            </a:solidFill>
            <a:effectLst>
              <a:outerShdw blurRad="38100" dist="19050" dir="2700000" algn="tl" rotWithShape="0">
                <a:schemeClr val="tx1">
                  <a:alpha val="40000"/>
                </a:schemeClr>
              </a:outerShdw>
            </a:effectLst>
          </a:endParaRPr>
        </a:p>
      </xdr:txBody>
    </xdr:sp>
    <xdr:clientData/>
  </xdr:twoCellAnchor>
  <xdr:twoCellAnchor editAs="oneCell">
    <xdr:from>
      <xdr:col>0</xdr:col>
      <xdr:colOff>105834</xdr:colOff>
      <xdr:row>0</xdr:row>
      <xdr:rowOff>63500</xdr:rowOff>
    </xdr:from>
    <xdr:to>
      <xdr:col>0</xdr:col>
      <xdr:colOff>2455334</xdr:colOff>
      <xdr:row>0</xdr:row>
      <xdr:rowOff>571500</xdr:rowOff>
    </xdr:to>
    <xdr:pic>
      <xdr:nvPicPr>
        <xdr:cNvPr id="3" name="Picture 2"/>
        <xdr:cNvPicPr>
          <a:picLocks noChangeAspect="1"/>
        </xdr:cNvPicPr>
      </xdr:nvPicPr>
      <xdr:blipFill>
        <a:blip xmlns:r="http://schemas.openxmlformats.org/officeDocument/2006/relationships" r:embed="rId1"/>
        <a:stretch>
          <a:fillRect/>
        </a:stretch>
      </xdr:blipFill>
      <xdr:spPr>
        <a:xfrm>
          <a:off x="104775" y="66675"/>
          <a:ext cx="2352675" cy="504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8"/>
  <sheetViews>
    <sheetView showGridLines="0" workbookViewId="0">
      <selection activeCell="B35" sqref="B35"/>
    </sheetView>
  </sheetViews>
  <sheetFormatPr defaultColWidth="9.140625" defaultRowHeight="15"/>
  <cols>
    <col min="1" max="1" width="9.140625" style="266" customWidth="1"/>
    <col min="2" max="2" width="205.85546875" style="266" customWidth="1"/>
    <col min="3" max="16384" width="9.140625" style="266"/>
  </cols>
  <sheetData>
    <row r="1" spans="1:2">
      <c r="A1" s="280" t="s">
        <v>465</v>
      </c>
      <c r="B1" s="272"/>
    </row>
    <row r="2" spans="1:2">
      <c r="A2" s="272"/>
      <c r="B2" s="272"/>
    </row>
    <row r="3" spans="1:2">
      <c r="A3" s="273" t="s">
        <v>464</v>
      </c>
      <c r="B3" s="272"/>
    </row>
    <row r="4" spans="1:2">
      <c r="A4" s="279"/>
      <c r="B4" s="272" t="s">
        <v>463</v>
      </c>
    </row>
    <row r="5" spans="1:2">
      <c r="A5" s="278"/>
      <c r="B5" s="272" t="s">
        <v>462</v>
      </c>
    </row>
    <row r="6" spans="1:2">
      <c r="A6" s="277"/>
      <c r="B6" s="272" t="s">
        <v>461</v>
      </c>
    </row>
    <row r="7" spans="1:2">
      <c r="A7" s="276"/>
      <c r="B7" s="272" t="s">
        <v>460</v>
      </c>
    </row>
    <row r="8" spans="1:2">
      <c r="A8" s="275"/>
      <c r="B8" s="272" t="s">
        <v>459</v>
      </c>
    </row>
    <row r="9" spans="1:2">
      <c r="A9" s="274"/>
      <c r="B9" s="272" t="s">
        <v>458</v>
      </c>
    </row>
    <row r="10" spans="1:2">
      <c r="A10" s="272"/>
      <c r="B10" s="272"/>
    </row>
    <row r="11" spans="1:2">
      <c r="A11" s="273" t="s">
        <v>457</v>
      </c>
      <c r="B11" s="272"/>
    </row>
    <row r="12" spans="1:2">
      <c r="A12" s="269">
        <v>1</v>
      </c>
      <c r="B12" s="270" t="s">
        <v>456</v>
      </c>
    </row>
    <row r="13" spans="1:2">
      <c r="A13" s="269">
        <v>2</v>
      </c>
      <c r="B13" s="270" t="s">
        <v>455</v>
      </c>
    </row>
    <row r="14" spans="1:2">
      <c r="A14" s="269">
        <v>3</v>
      </c>
      <c r="B14" s="270" t="s">
        <v>454</v>
      </c>
    </row>
    <row r="15" spans="1:2">
      <c r="A15" s="269">
        <v>4</v>
      </c>
      <c r="B15" s="270" t="s">
        <v>453</v>
      </c>
    </row>
    <row r="16" spans="1:2" ht="45">
      <c r="A16" s="269">
        <v>5</v>
      </c>
      <c r="B16" s="271" t="s">
        <v>452</v>
      </c>
    </row>
    <row r="17" spans="1:2">
      <c r="A17" s="269">
        <v>6</v>
      </c>
      <c r="B17" s="270" t="s">
        <v>451</v>
      </c>
    </row>
    <row r="18" spans="1:2" ht="30">
      <c r="A18" s="269">
        <v>7</v>
      </c>
      <c r="B18" s="270" t="s">
        <v>450</v>
      </c>
    </row>
    <row r="19" spans="1:2" ht="30">
      <c r="A19" s="269">
        <v>8</v>
      </c>
      <c r="B19" s="270" t="s">
        <v>449</v>
      </c>
    </row>
    <row r="20" spans="1:2">
      <c r="A20" s="269">
        <v>9</v>
      </c>
      <c r="B20" s="270" t="s">
        <v>448</v>
      </c>
    </row>
    <row r="21" spans="1:2">
      <c r="A21" s="269">
        <v>10</v>
      </c>
      <c r="B21" s="270" t="s">
        <v>447</v>
      </c>
    </row>
    <row r="22" spans="1:2">
      <c r="A22" s="269"/>
      <c r="B22" s="268"/>
    </row>
    <row r="23" spans="1:2">
      <c r="A23" s="269"/>
      <c r="B23" s="268" t="s">
        <v>446</v>
      </c>
    </row>
    <row r="24" spans="1:2">
      <c r="B24" s="267"/>
    </row>
    <row r="25" spans="1:2">
      <c r="B25" s="267"/>
    </row>
    <row r="26" spans="1:2">
      <c r="B26" s="267"/>
    </row>
    <row r="27" spans="1:2">
      <c r="B27" s="267"/>
    </row>
    <row r="28" spans="1:2">
      <c r="B28" s="267"/>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19"/>
  <sheetViews>
    <sheetView workbookViewId="0">
      <selection activeCell="A21" sqref="A21"/>
    </sheetView>
  </sheetViews>
  <sheetFormatPr defaultRowHeight="15"/>
  <cols>
    <col min="1" max="1" width="64.42578125" style="41" customWidth="1"/>
    <col min="2" max="2" width="2.7109375" style="67" customWidth="1"/>
    <col min="3" max="3" width="1.7109375" style="67" customWidth="1"/>
    <col min="4" max="4" width="10.28515625" style="41" bestFit="1" customWidth="1"/>
    <col min="5" max="5" width="2.7109375" style="67" customWidth="1"/>
    <col min="6" max="6" width="1.7109375" style="67" customWidth="1"/>
    <col min="7" max="7" width="12.5703125" style="41" customWidth="1"/>
    <col min="8" max="8" width="2.7109375" style="67" customWidth="1"/>
    <col min="9" max="9" width="1.7109375" style="67" customWidth="1"/>
    <col min="10" max="10" width="10.28515625" style="41" bestFit="1" customWidth="1"/>
    <col min="11" max="11" width="1.7109375" style="43" customWidth="1"/>
    <col min="12" max="13" width="9.140625" style="41"/>
    <col min="14" max="14" width="2.7109375" style="67" customWidth="1"/>
    <col min="15" max="17" width="9.140625" style="41"/>
    <col min="18" max="18" width="11.28515625" style="41" customWidth="1"/>
    <col min="19" max="16384" width="9.140625" style="41"/>
  </cols>
  <sheetData>
    <row r="1" spans="1:14" ht="18.75">
      <c r="A1" s="42" t="s">
        <v>530</v>
      </c>
    </row>
    <row r="2" spans="1:14">
      <c r="A2" s="44"/>
    </row>
    <row r="3" spans="1:14" s="47" customFormat="1" ht="11.25">
      <c r="A3" s="68"/>
      <c r="B3" s="88" t="s">
        <v>0</v>
      </c>
      <c r="C3" s="88"/>
      <c r="D3" s="116"/>
      <c r="E3" s="91" t="s">
        <v>0</v>
      </c>
      <c r="F3" s="904" t="s">
        <v>53</v>
      </c>
      <c r="G3" s="904"/>
      <c r="H3" s="88" t="s">
        <v>0</v>
      </c>
      <c r="I3" s="88"/>
      <c r="J3" s="116"/>
      <c r="K3" s="117" t="s">
        <v>25</v>
      </c>
      <c r="N3" s="88" t="s">
        <v>0</v>
      </c>
    </row>
    <row r="4" spans="1:14" s="47" customFormat="1" ht="11.25">
      <c r="A4" s="68"/>
      <c r="B4" s="88"/>
      <c r="C4" s="88"/>
      <c r="D4" s="116"/>
      <c r="E4" s="91"/>
      <c r="F4" s="904" t="s">
        <v>33</v>
      </c>
      <c r="G4" s="904"/>
      <c r="H4" s="91"/>
      <c r="I4" s="904" t="s">
        <v>54</v>
      </c>
      <c r="J4" s="904"/>
      <c r="K4" s="291" t="s">
        <v>25</v>
      </c>
      <c r="N4" s="88"/>
    </row>
    <row r="5" spans="1:14" s="47" customFormat="1" ht="11.25">
      <c r="A5" s="68"/>
      <c r="B5" s="91"/>
      <c r="C5" s="904" t="s">
        <v>55</v>
      </c>
      <c r="D5" s="904"/>
      <c r="E5" s="91"/>
      <c r="F5" s="904" t="s">
        <v>56</v>
      </c>
      <c r="G5" s="904"/>
      <c r="H5" s="91"/>
      <c r="I5" s="904" t="s">
        <v>55</v>
      </c>
      <c r="J5" s="904"/>
      <c r="K5" s="291" t="s">
        <v>25</v>
      </c>
      <c r="N5" s="91"/>
    </row>
    <row r="6" spans="1:14" s="47" customFormat="1" ht="11.25">
      <c r="A6" s="68"/>
      <c r="B6" s="91"/>
      <c r="C6" s="901" t="s">
        <v>57</v>
      </c>
      <c r="D6" s="901"/>
      <c r="E6" s="91"/>
      <c r="F6" s="901" t="s">
        <v>58</v>
      </c>
      <c r="G6" s="901"/>
      <c r="H6" s="91"/>
      <c r="I6" s="901" t="s">
        <v>57</v>
      </c>
      <c r="J6" s="901"/>
      <c r="K6" s="291" t="s">
        <v>25</v>
      </c>
      <c r="N6" s="91"/>
    </row>
    <row r="7" spans="1:14" s="237" customFormat="1" ht="12.75">
      <c r="A7" s="94" t="s">
        <v>28</v>
      </c>
      <c r="B7" s="49" t="s">
        <v>25</v>
      </c>
      <c r="C7" s="49"/>
      <c r="D7" s="50" t="s">
        <v>13</v>
      </c>
      <c r="E7" s="49" t="s">
        <v>25</v>
      </c>
      <c r="F7" s="49"/>
      <c r="G7" s="50" t="s">
        <v>13</v>
      </c>
      <c r="H7" s="49" t="s">
        <v>25</v>
      </c>
      <c r="I7" s="49"/>
      <c r="J7" s="50" t="s">
        <v>13</v>
      </c>
      <c r="K7" s="49"/>
      <c r="N7" s="49" t="s">
        <v>25</v>
      </c>
    </row>
    <row r="8" spans="1:14" s="237" customFormat="1" ht="12.75">
      <c r="A8" s="232" t="str">
        <f>"Members' capital at "&amp;FY_LongDate&amp;PY-1</f>
        <v>Members' capital at December 31, 2017</v>
      </c>
      <c r="B8" s="265"/>
      <c r="C8" s="265" t="s">
        <v>24</v>
      </c>
      <c r="D8" s="234">
        <v>999735</v>
      </c>
      <c r="E8" s="265"/>
      <c r="F8" s="265" t="s">
        <v>24</v>
      </c>
      <c r="G8" s="234">
        <v>-13267</v>
      </c>
      <c r="H8" s="265"/>
      <c r="I8" s="265" t="s">
        <v>24</v>
      </c>
      <c r="J8" s="234">
        <f>SUM(D8,G8)</f>
        <v>986468</v>
      </c>
      <c r="K8" s="265"/>
      <c r="N8" s="265"/>
    </row>
    <row r="9" spans="1:14" s="401" customFormat="1" ht="12.75">
      <c r="A9" s="459" t="s">
        <v>59</v>
      </c>
      <c r="B9" s="530"/>
      <c r="C9" s="530" t="s">
        <v>25</v>
      </c>
      <c r="D9" s="431" t="s">
        <v>13</v>
      </c>
      <c r="E9" s="530"/>
      <c r="F9" s="530" t="s">
        <v>25</v>
      </c>
      <c r="G9" s="431" t="s">
        <v>13</v>
      </c>
      <c r="H9" s="530"/>
      <c r="I9" s="530" t="s">
        <v>25</v>
      </c>
      <c r="J9" s="431" t="s">
        <v>13</v>
      </c>
      <c r="K9" s="530"/>
      <c r="N9" s="530"/>
    </row>
    <row r="10" spans="1:14" s="401" customFormat="1" ht="12.75">
      <c r="A10" s="430" t="s">
        <v>45</v>
      </c>
      <c r="B10" s="530"/>
      <c r="C10" s="530" t="s">
        <v>25</v>
      </c>
      <c r="D10" s="431">
        <v>45308</v>
      </c>
      <c r="E10" s="530"/>
      <c r="F10" s="530" t="s">
        <v>25</v>
      </c>
      <c r="G10" s="431">
        <v>0</v>
      </c>
      <c r="H10" s="530"/>
      <c r="I10" s="530" t="s">
        <v>25</v>
      </c>
      <c r="J10" s="431">
        <f>SUM(D10,G10)</f>
        <v>45308</v>
      </c>
      <c r="K10" s="530"/>
      <c r="N10" s="530"/>
    </row>
    <row r="11" spans="1:14" s="401" customFormat="1" ht="12.75">
      <c r="A11" s="430" t="s">
        <v>51</v>
      </c>
      <c r="B11" s="530"/>
      <c r="C11" s="530" t="s">
        <v>25</v>
      </c>
      <c r="D11" s="431"/>
      <c r="E11" s="530"/>
      <c r="F11" s="530" t="s">
        <v>25</v>
      </c>
      <c r="G11" s="431">
        <v>1928</v>
      </c>
      <c r="H11" s="530"/>
      <c r="I11" s="530" t="s">
        <v>25</v>
      </c>
      <c r="J11" s="431">
        <f>SUM(D11,G11)</f>
        <v>1928</v>
      </c>
      <c r="K11" s="530"/>
      <c r="N11" s="530"/>
    </row>
    <row r="12" spans="1:14" s="401" customFormat="1" ht="12.75">
      <c r="A12" s="425" t="s">
        <v>62</v>
      </c>
      <c r="B12" s="530"/>
      <c r="C12" s="530" t="s">
        <v>25</v>
      </c>
      <c r="D12" s="431">
        <v>-25000</v>
      </c>
      <c r="E12" s="530"/>
      <c r="F12" s="530" t="s">
        <v>25</v>
      </c>
      <c r="G12" s="431" t="s">
        <v>13</v>
      </c>
      <c r="H12" s="530"/>
      <c r="I12" s="530" t="s">
        <v>25</v>
      </c>
      <c r="J12" s="431">
        <f>SUM(D12,G12)</f>
        <v>-25000</v>
      </c>
      <c r="K12" s="530"/>
      <c r="N12" s="530"/>
    </row>
    <row r="13" spans="1:14" s="401" customFormat="1" ht="13.5" thickBot="1">
      <c r="A13" s="459" t="s">
        <v>681</v>
      </c>
      <c r="B13" s="530"/>
      <c r="C13" s="228" t="s">
        <v>24</v>
      </c>
      <c r="D13" s="402">
        <f>SUM(D8:D12)</f>
        <v>1020043</v>
      </c>
      <c r="E13" s="530"/>
      <c r="F13" s="228" t="s">
        <v>24</v>
      </c>
      <c r="G13" s="402">
        <f>SUM(G8:G12)</f>
        <v>-11339</v>
      </c>
      <c r="H13" s="530"/>
      <c r="I13" s="228" t="s">
        <v>24</v>
      </c>
      <c r="J13" s="402">
        <f>SUM(J8:J12)</f>
        <v>1008704</v>
      </c>
      <c r="K13" s="530"/>
      <c r="N13" s="530"/>
    </row>
    <row r="14" spans="1:14" s="237" customFormat="1" ht="13.5" thickTop="1">
      <c r="A14" s="232" t="s">
        <v>59</v>
      </c>
      <c r="B14" s="265"/>
      <c r="C14" s="265" t="s">
        <v>25</v>
      </c>
      <c r="D14" s="234" t="s">
        <v>13</v>
      </c>
      <c r="E14" s="265"/>
      <c r="F14" s="265" t="s">
        <v>25</v>
      </c>
      <c r="G14" s="234" t="s">
        <v>13</v>
      </c>
      <c r="H14" s="265"/>
      <c r="I14" s="265" t="s">
        <v>25</v>
      </c>
      <c r="J14" s="234" t="s">
        <v>13</v>
      </c>
      <c r="K14" s="265"/>
      <c r="N14" s="265"/>
    </row>
    <row r="15" spans="1:14" s="237" customFormat="1" ht="12.75">
      <c r="A15" s="257" t="s">
        <v>45</v>
      </c>
      <c r="B15" s="265"/>
      <c r="C15" s="265" t="s">
        <v>25</v>
      </c>
      <c r="D15" s="234">
        <v>38897</v>
      </c>
      <c r="E15" s="265"/>
      <c r="F15" s="265" t="s">
        <v>25</v>
      </c>
      <c r="G15" s="234">
        <v>0</v>
      </c>
      <c r="H15" s="265"/>
      <c r="I15" s="265" t="s">
        <v>25</v>
      </c>
      <c r="J15" s="234">
        <f>SUM(D15,G15)</f>
        <v>38897</v>
      </c>
      <c r="K15" s="265"/>
      <c r="N15" s="265"/>
    </row>
    <row r="16" spans="1:14" s="237" customFormat="1" ht="12.75">
      <c r="A16" s="257" t="s">
        <v>51</v>
      </c>
      <c r="B16" s="265"/>
      <c r="C16" s="265" t="s">
        <v>25</v>
      </c>
      <c r="D16" s="234"/>
      <c r="E16" s="265"/>
      <c r="F16" s="265" t="s">
        <v>25</v>
      </c>
      <c r="G16" s="234">
        <v>-3986</v>
      </c>
      <c r="H16" s="265"/>
      <c r="I16" s="265" t="s">
        <v>25</v>
      </c>
      <c r="J16" s="234">
        <f>SUM(D16,G16)</f>
        <v>-3986</v>
      </c>
      <c r="K16" s="265"/>
      <c r="N16" s="265"/>
    </row>
    <row r="17" spans="1:14" s="237" customFormat="1" ht="12.75">
      <c r="A17" s="256" t="s">
        <v>62</v>
      </c>
      <c r="B17" s="265"/>
      <c r="C17" s="265" t="s">
        <v>25</v>
      </c>
      <c r="D17" s="234">
        <v>-55000</v>
      </c>
      <c r="E17" s="265"/>
      <c r="F17" s="265" t="s">
        <v>25</v>
      </c>
      <c r="G17" s="234" t="s">
        <v>13</v>
      </c>
      <c r="H17" s="265"/>
      <c r="I17" s="265" t="s">
        <v>25</v>
      </c>
      <c r="J17" s="234">
        <f>SUM(D17,G17)</f>
        <v>-55000</v>
      </c>
      <c r="K17" s="265"/>
      <c r="N17" s="265"/>
    </row>
    <row r="18" spans="1:14" s="237" customFormat="1" ht="13.5" thickBot="1">
      <c r="A18" s="232" t="str">
        <f>"Members' capital at "&amp;CP_Longdate&amp;PY</f>
        <v>Members' capital at June 30, 2018</v>
      </c>
      <c r="B18" s="265"/>
      <c r="C18" s="228" t="s">
        <v>24</v>
      </c>
      <c r="D18" s="254">
        <f>SUM(D13:D17)</f>
        <v>1003940</v>
      </c>
      <c r="E18" s="265"/>
      <c r="F18" s="228" t="s">
        <v>24</v>
      </c>
      <c r="G18" s="402">
        <f>SUM(G13:G17)</f>
        <v>-15325</v>
      </c>
      <c r="H18" s="265"/>
      <c r="I18" s="228" t="s">
        <v>24</v>
      </c>
      <c r="J18" s="402">
        <f>SUM(J13:J17)</f>
        <v>988615</v>
      </c>
      <c r="K18" s="265"/>
      <c r="N18" s="265"/>
    </row>
    <row r="19" spans="1:14" ht="15.75" thickTop="1"/>
  </sheetData>
  <mergeCells count="9">
    <mergeCell ref="C6:D6"/>
    <mergeCell ref="F6:G6"/>
    <mergeCell ref="I6:J6"/>
    <mergeCell ref="F3:G3"/>
    <mergeCell ref="F4:G4"/>
    <mergeCell ref="I4:J4"/>
    <mergeCell ref="C5:D5"/>
    <mergeCell ref="F5:G5"/>
    <mergeCell ref="I5:J5"/>
  </mergeCells>
  <conditionalFormatting sqref="N1:N8 N14:N1048576">
    <cfRule type="containsText" dxfId="14" priority="2" operator="containsText" text="FALSE">
      <formula>NOT(ISERROR(SEARCH("FALSE",N1)))</formula>
    </cfRule>
  </conditionalFormatting>
  <conditionalFormatting sqref="N9:N13">
    <cfRule type="containsText" dxfId="13" priority="1" operator="containsText" text="FALSE">
      <formula>NOT(ISERROR(SEARCH("FALSE",N9)))</formula>
    </cfRule>
  </conditionalFormatting>
  <hyperlinks>
    <hyperlink ref="A1" location="FS_EquityStatement_PY" display="FS_EquityStatement_PY"/>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U33"/>
  <sheetViews>
    <sheetView workbookViewId="0">
      <selection activeCell="A47" sqref="A47"/>
    </sheetView>
  </sheetViews>
  <sheetFormatPr defaultRowHeight="15"/>
  <cols>
    <col min="1" max="1" width="85.7109375" style="41" customWidth="1"/>
    <col min="2" max="2" width="2.7109375" style="67" customWidth="1"/>
    <col min="3" max="3" width="1.7109375" style="67" customWidth="1"/>
    <col min="4" max="4" width="10.28515625" style="41" bestFit="1" customWidth="1"/>
    <col min="5" max="5" width="2.7109375" style="67" customWidth="1"/>
    <col min="6" max="6" width="1.7109375" style="67" customWidth="1"/>
    <col min="7" max="7" width="12.5703125" style="41" customWidth="1"/>
    <col min="8" max="8" width="2.7109375" style="67" customWidth="1"/>
    <col min="9" max="9" width="1.7109375" style="67" customWidth="1"/>
    <col min="10" max="10" width="10.28515625" style="41" bestFit="1" customWidth="1"/>
    <col min="11" max="11" width="1.7109375" style="43" customWidth="1"/>
    <col min="12" max="13" width="9.140625" style="41"/>
    <col min="14" max="14" width="2.7109375" style="67" customWidth="1"/>
    <col min="15" max="17" width="9.140625" style="41"/>
    <col min="18" max="18" width="11.28515625" style="41" customWidth="1"/>
    <col min="19" max="16384" width="9.140625" style="41"/>
  </cols>
  <sheetData>
    <row r="1" spans="1:14" ht="18.75">
      <c r="A1" s="42" t="s">
        <v>376</v>
      </c>
      <c r="D1" s="303" t="s">
        <v>532</v>
      </c>
      <c r="E1" s="304"/>
      <c r="F1" s="304"/>
      <c r="G1" s="303"/>
      <c r="H1" s="304"/>
      <c r="I1" s="304"/>
      <c r="J1" s="303"/>
    </row>
    <row r="2" spans="1:14">
      <c r="A2" s="44"/>
    </row>
    <row r="3" spans="1:14" s="47" customFormat="1" ht="11.25">
      <c r="A3" s="68"/>
      <c r="B3" s="88" t="s">
        <v>0</v>
      </c>
      <c r="C3" s="88"/>
      <c r="D3" s="116"/>
      <c r="E3" s="91" t="s">
        <v>0</v>
      </c>
      <c r="F3" s="904" t="s">
        <v>53</v>
      </c>
      <c r="G3" s="904"/>
      <c r="H3" s="88" t="s">
        <v>0</v>
      </c>
      <c r="I3" s="88"/>
      <c r="J3" s="116"/>
      <c r="K3" s="117" t="s">
        <v>25</v>
      </c>
      <c r="N3" s="88" t="s">
        <v>0</v>
      </c>
    </row>
    <row r="4" spans="1:14" s="47" customFormat="1" ht="11.25">
      <c r="A4" s="68"/>
      <c r="B4" s="88"/>
      <c r="C4" s="88"/>
      <c r="D4" s="116"/>
      <c r="E4" s="91"/>
      <c r="F4" s="904" t="s">
        <v>33</v>
      </c>
      <c r="G4" s="904"/>
      <c r="H4" s="91"/>
      <c r="I4" s="904" t="s">
        <v>54</v>
      </c>
      <c r="J4" s="904"/>
      <c r="K4" s="46" t="s">
        <v>25</v>
      </c>
      <c r="N4" s="88"/>
    </row>
    <row r="5" spans="1:14" s="47" customFormat="1" ht="11.25">
      <c r="A5" s="68"/>
      <c r="B5" s="91"/>
      <c r="C5" s="904" t="s">
        <v>55</v>
      </c>
      <c r="D5" s="904"/>
      <c r="E5" s="91"/>
      <c r="F5" s="904" t="s">
        <v>56</v>
      </c>
      <c r="G5" s="904"/>
      <c r="H5" s="91"/>
      <c r="I5" s="904" t="s">
        <v>55</v>
      </c>
      <c r="J5" s="904"/>
      <c r="K5" s="46" t="s">
        <v>25</v>
      </c>
      <c r="N5" s="91"/>
    </row>
    <row r="6" spans="1:14" s="47" customFormat="1" ht="11.25">
      <c r="A6" s="68"/>
      <c r="B6" s="91"/>
      <c r="C6" s="901" t="s">
        <v>57</v>
      </c>
      <c r="D6" s="901"/>
      <c r="E6" s="91"/>
      <c r="F6" s="901" t="s">
        <v>58</v>
      </c>
      <c r="G6" s="901"/>
      <c r="H6" s="91"/>
      <c r="I6" s="901" t="s">
        <v>57</v>
      </c>
      <c r="J6" s="901"/>
      <c r="K6" s="46" t="s">
        <v>25</v>
      </c>
      <c r="N6" s="91"/>
    </row>
    <row r="7" spans="1:14" s="51" customFormat="1" ht="12.75">
      <c r="A7" s="94" t="s">
        <v>28</v>
      </c>
      <c r="B7" s="49" t="s">
        <v>25</v>
      </c>
      <c r="C7" s="49"/>
      <c r="D7" s="50" t="s">
        <v>13</v>
      </c>
      <c r="E7" s="49" t="s">
        <v>25</v>
      </c>
      <c r="F7" s="49"/>
      <c r="G7" s="50" t="s">
        <v>13</v>
      </c>
      <c r="H7" s="49" t="s">
        <v>25</v>
      </c>
      <c r="I7" s="49"/>
      <c r="J7" s="50" t="s">
        <v>13</v>
      </c>
      <c r="K7" s="49"/>
      <c r="N7" s="49" t="s">
        <v>25</v>
      </c>
    </row>
    <row r="8" spans="1:14" s="51" customFormat="1" ht="12.75">
      <c r="A8" s="52" t="str">
        <f>"Members' capital at "&amp;FY_LongDate&amp;PY-1</f>
        <v>Members' capital at December 31, 2017</v>
      </c>
      <c r="B8" s="56"/>
      <c r="C8" s="56" t="s">
        <v>24</v>
      </c>
      <c r="D8" s="61">
        <v>999735</v>
      </c>
      <c r="E8" s="56"/>
      <c r="F8" s="56" t="s">
        <v>24</v>
      </c>
      <c r="G8" s="61">
        <v>-13267</v>
      </c>
      <c r="H8" s="56"/>
      <c r="I8" s="56" t="s">
        <v>24</v>
      </c>
      <c r="J8" s="61">
        <f>SUM(D8,G8)</f>
        <v>986468</v>
      </c>
      <c r="K8" s="56"/>
      <c r="N8" s="56"/>
    </row>
    <row r="9" spans="1:14" s="51" customFormat="1" ht="12.75">
      <c r="A9" s="52" t="s">
        <v>59</v>
      </c>
      <c r="B9" s="56"/>
      <c r="C9" s="56" t="s">
        <v>25</v>
      </c>
      <c r="D9" s="61" t="s">
        <v>13</v>
      </c>
      <c r="E9" s="56"/>
      <c r="F9" s="56" t="s">
        <v>25</v>
      </c>
      <c r="G9" s="61" t="s">
        <v>13</v>
      </c>
      <c r="H9" s="56"/>
      <c r="I9" s="56" t="s">
        <v>25</v>
      </c>
      <c r="J9" s="61" t="s">
        <v>13</v>
      </c>
      <c r="K9" s="56"/>
      <c r="N9" s="56"/>
    </row>
    <row r="10" spans="1:14" s="51" customFormat="1" ht="12.75">
      <c r="A10" s="55" t="s">
        <v>45</v>
      </c>
      <c r="B10" s="56"/>
      <c r="C10" s="56" t="s">
        <v>25</v>
      </c>
      <c r="D10" s="61">
        <v>84205</v>
      </c>
      <c r="E10" s="56"/>
      <c r="F10" s="56" t="s">
        <v>25</v>
      </c>
      <c r="G10" s="61">
        <v>0</v>
      </c>
      <c r="H10" s="56"/>
      <c r="I10" s="56" t="s">
        <v>25</v>
      </c>
      <c r="J10" s="234">
        <f>SUM(D10,G10)</f>
        <v>84205</v>
      </c>
      <c r="K10" s="56"/>
      <c r="N10" s="56"/>
    </row>
    <row r="11" spans="1:14" s="51" customFormat="1" ht="12.75">
      <c r="A11" s="55" t="s">
        <v>51</v>
      </c>
      <c r="B11" s="56"/>
      <c r="C11" s="56" t="s">
        <v>25</v>
      </c>
      <c r="D11" s="61"/>
      <c r="E11" s="56"/>
      <c r="F11" s="56" t="s">
        <v>25</v>
      </c>
      <c r="G11" s="61">
        <v>-2058</v>
      </c>
      <c r="H11" s="56"/>
      <c r="I11" s="56" t="s">
        <v>25</v>
      </c>
      <c r="J11" s="234">
        <f>SUM(D11,G11)</f>
        <v>-2058</v>
      </c>
      <c r="K11" s="56"/>
      <c r="N11" s="56"/>
    </row>
    <row r="12" spans="1:14" s="51" customFormat="1" ht="12.75">
      <c r="A12" s="62" t="s">
        <v>62</v>
      </c>
      <c r="B12" s="56"/>
      <c r="C12" s="56" t="s">
        <v>25</v>
      </c>
      <c r="D12" s="61">
        <v>-80000</v>
      </c>
      <c r="E12" s="56"/>
      <c r="F12" s="56" t="s">
        <v>25</v>
      </c>
      <c r="G12" s="61" t="s">
        <v>13</v>
      </c>
      <c r="H12" s="56"/>
      <c r="I12" s="56" t="s">
        <v>25</v>
      </c>
      <c r="J12" s="61">
        <f>SUM(D12,G12)</f>
        <v>-80000</v>
      </c>
      <c r="K12" s="56"/>
      <c r="N12" s="56"/>
    </row>
    <row r="13" spans="1:14" s="51" customFormat="1" ht="13.5" thickBot="1">
      <c r="A13" s="52" t="str">
        <f>"Members' capital at "&amp;CP_Longdate&amp;PY</f>
        <v>Members' capital at June 30, 2018</v>
      </c>
      <c r="B13" s="56"/>
      <c r="C13" s="57" t="s">
        <v>24</v>
      </c>
      <c r="D13" s="58">
        <f>SUM(D8,D10,D12)</f>
        <v>1003940</v>
      </c>
      <c r="E13" s="56"/>
      <c r="F13" s="57" t="s">
        <v>24</v>
      </c>
      <c r="G13" s="58">
        <f>SUM(G8,G11)</f>
        <v>-15325</v>
      </c>
      <c r="H13" s="56"/>
      <c r="I13" s="57" t="s">
        <v>24</v>
      </c>
      <c r="J13" s="58">
        <f>SUM(J8,J10:J12)</f>
        <v>988615</v>
      </c>
      <c r="K13" s="56"/>
      <c r="N13" s="56"/>
    </row>
    <row r="14" spans="1:14" ht="15.75" thickTop="1"/>
    <row r="18" spans="1:21" ht="18.75" hidden="1">
      <c r="A18" s="42" t="s">
        <v>63</v>
      </c>
    </row>
    <row r="19" spans="1:21" hidden="1">
      <c r="A19" s="44"/>
    </row>
    <row r="20" spans="1:21" s="47" customFormat="1" ht="11.25" hidden="1">
      <c r="A20" s="68"/>
      <c r="B20" s="88" t="s">
        <v>0</v>
      </c>
      <c r="C20" s="88"/>
      <c r="D20" s="116"/>
      <c r="E20" s="91" t="s">
        <v>0</v>
      </c>
      <c r="F20" s="904" t="s">
        <v>53</v>
      </c>
      <c r="G20" s="904"/>
      <c r="H20" s="88" t="s">
        <v>0</v>
      </c>
      <c r="I20" s="88"/>
      <c r="J20" s="116"/>
      <c r="K20" s="117" t="s">
        <v>25</v>
      </c>
      <c r="N20" s="88" t="s">
        <v>0</v>
      </c>
    </row>
    <row r="21" spans="1:21" s="47" customFormat="1" ht="11.25" hidden="1">
      <c r="A21" s="68"/>
      <c r="B21" s="88"/>
      <c r="C21" s="88"/>
      <c r="D21" s="116"/>
      <c r="E21" s="91"/>
      <c r="F21" s="904" t="s">
        <v>33</v>
      </c>
      <c r="G21" s="904"/>
      <c r="H21" s="91"/>
      <c r="I21" s="904" t="s">
        <v>54</v>
      </c>
      <c r="J21" s="904"/>
      <c r="K21" s="46" t="s">
        <v>25</v>
      </c>
      <c r="N21" s="88"/>
    </row>
    <row r="22" spans="1:21" s="47" customFormat="1" ht="11.25" hidden="1">
      <c r="A22" s="68"/>
      <c r="B22" s="91"/>
      <c r="C22" s="904" t="s">
        <v>55</v>
      </c>
      <c r="D22" s="904"/>
      <c r="E22" s="91"/>
      <c r="F22" s="904" t="s">
        <v>56</v>
      </c>
      <c r="G22" s="904"/>
      <c r="H22" s="91"/>
      <c r="I22" s="904" t="s">
        <v>55</v>
      </c>
      <c r="J22" s="904"/>
      <c r="K22" s="46" t="s">
        <v>25</v>
      </c>
      <c r="N22" s="91"/>
    </row>
    <row r="23" spans="1:21" s="47" customFormat="1" ht="11.25" hidden="1">
      <c r="A23" s="68"/>
      <c r="B23" s="91"/>
      <c r="C23" s="901" t="s">
        <v>57</v>
      </c>
      <c r="D23" s="901"/>
      <c r="E23" s="91"/>
      <c r="F23" s="901" t="s">
        <v>360</v>
      </c>
      <c r="G23" s="901"/>
      <c r="H23" s="91"/>
      <c r="I23" s="901" t="s">
        <v>57</v>
      </c>
      <c r="J23" s="901"/>
      <c r="K23" s="46" t="s">
        <v>25</v>
      </c>
      <c r="N23" s="91"/>
    </row>
    <row r="24" spans="1:21" s="51" customFormat="1" ht="12.75" hidden="1">
      <c r="A24" s="94" t="s">
        <v>1</v>
      </c>
      <c r="B24" s="49" t="s">
        <v>25</v>
      </c>
      <c r="C24" s="49"/>
      <c r="D24" s="50" t="s">
        <v>13</v>
      </c>
      <c r="E24" s="49" t="s">
        <v>25</v>
      </c>
      <c r="F24" s="49"/>
      <c r="G24" s="50" t="s">
        <v>13</v>
      </c>
      <c r="H24" s="49" t="s">
        <v>25</v>
      </c>
      <c r="I24" s="49"/>
      <c r="J24" s="50" t="s">
        <v>13</v>
      </c>
      <c r="K24" s="49"/>
      <c r="N24" s="49" t="s">
        <v>25</v>
      </c>
    </row>
    <row r="25" spans="1:21" s="51" customFormat="1" ht="12.75" hidden="1">
      <c r="A25" s="52" t="str">
        <f>"Members' capital at "&amp;FY_LongDate&amp;PY</f>
        <v>Members' capital at December 31, 2018</v>
      </c>
      <c r="B25" s="56"/>
      <c r="C25" s="56" t="s">
        <v>24</v>
      </c>
      <c r="D25" s="61">
        <v>4573200</v>
      </c>
      <c r="E25" s="56"/>
      <c r="F25" s="56" t="s">
        <v>24</v>
      </c>
      <c r="G25" s="61">
        <v>-866</v>
      </c>
      <c r="H25" s="56"/>
      <c r="I25" s="56" t="s">
        <v>24</v>
      </c>
      <c r="J25" s="61">
        <f>SUM(D25,G25)</f>
        <v>4572334</v>
      </c>
      <c r="K25" s="56"/>
      <c r="N25" s="56"/>
      <c r="U25" s="237"/>
    </row>
    <row r="26" spans="1:21" s="51" customFormat="1" ht="12.75" hidden="1">
      <c r="A26" s="52" t="s">
        <v>59</v>
      </c>
      <c r="B26" s="56"/>
      <c r="C26" s="56" t="s">
        <v>25</v>
      </c>
      <c r="D26" s="61" t="s">
        <v>13</v>
      </c>
      <c r="E26" s="56"/>
      <c r="F26" s="56" t="s">
        <v>25</v>
      </c>
      <c r="G26" s="61" t="s">
        <v>13</v>
      </c>
      <c r="H26" s="56"/>
      <c r="I26" s="56" t="s">
        <v>25</v>
      </c>
      <c r="J26" s="61" t="s">
        <v>13</v>
      </c>
      <c r="K26" s="56"/>
      <c r="N26" s="56"/>
      <c r="U26" s="237"/>
    </row>
    <row r="27" spans="1:21" s="51" customFormat="1" ht="12.75" hidden="1">
      <c r="A27" s="55" t="s">
        <v>45</v>
      </c>
      <c r="B27" s="56"/>
      <c r="C27" s="56" t="s">
        <v>25</v>
      </c>
      <c r="D27" s="61">
        <v>0</v>
      </c>
      <c r="E27" s="56"/>
      <c r="F27" s="56" t="s">
        <v>25</v>
      </c>
      <c r="G27" s="61" t="s">
        <v>13</v>
      </c>
      <c r="H27" s="56"/>
      <c r="I27" s="56" t="s">
        <v>25</v>
      </c>
      <c r="J27" s="234">
        <f>SUM(D27,G27)</f>
        <v>0</v>
      </c>
      <c r="K27" s="56"/>
      <c r="N27" s="56"/>
    </row>
    <row r="28" spans="1:21" s="51" customFormat="1" ht="12.75" hidden="1">
      <c r="A28" s="55" t="s">
        <v>51</v>
      </c>
      <c r="B28" s="56"/>
      <c r="C28" s="56" t="s">
        <v>25</v>
      </c>
      <c r="D28" s="61"/>
      <c r="E28" s="56"/>
      <c r="F28" s="56" t="s">
        <v>25</v>
      </c>
      <c r="G28" s="61">
        <v>0</v>
      </c>
      <c r="H28" s="56"/>
      <c r="I28" s="56" t="s">
        <v>25</v>
      </c>
      <c r="J28" s="234">
        <f>SUM(D28,G28)</f>
        <v>0</v>
      </c>
      <c r="K28" s="56"/>
      <c r="N28" s="56"/>
    </row>
    <row r="29" spans="1:21" s="51" customFormat="1" ht="12.75" hidden="1">
      <c r="A29" s="62" t="s">
        <v>60</v>
      </c>
      <c r="B29" s="56"/>
      <c r="C29" s="56" t="s">
        <v>25</v>
      </c>
      <c r="D29" s="61">
        <v>0</v>
      </c>
      <c r="E29" s="56"/>
      <c r="F29" s="56" t="s">
        <v>25</v>
      </c>
      <c r="G29" s="61" t="s">
        <v>13</v>
      </c>
      <c r="H29" s="56"/>
      <c r="I29" s="56" t="s">
        <v>25</v>
      </c>
      <c r="J29" s="234">
        <f>SUM(D29,G29)</f>
        <v>0</v>
      </c>
      <c r="K29" s="56"/>
      <c r="N29" s="56"/>
    </row>
    <row r="30" spans="1:21" s="51" customFormat="1" ht="12.75" hidden="1">
      <c r="A30" s="62" t="s">
        <v>61</v>
      </c>
      <c r="B30" s="56"/>
      <c r="C30" s="56" t="s">
        <v>25</v>
      </c>
      <c r="D30" s="61">
        <v>0</v>
      </c>
      <c r="E30" s="56"/>
      <c r="F30" s="56" t="s">
        <v>25</v>
      </c>
      <c r="G30" s="61" t="s">
        <v>13</v>
      </c>
      <c r="H30" s="56"/>
      <c r="I30" s="56" t="s">
        <v>25</v>
      </c>
      <c r="J30" s="234">
        <f>SUM(D30,G30)</f>
        <v>0</v>
      </c>
      <c r="K30" s="56"/>
      <c r="N30" s="56"/>
    </row>
    <row r="31" spans="1:21" s="51" customFormat="1" ht="12.75" hidden="1">
      <c r="A31" s="62" t="s">
        <v>62</v>
      </c>
      <c r="B31" s="56"/>
      <c r="C31" s="56" t="s">
        <v>25</v>
      </c>
      <c r="D31" s="61">
        <v>0</v>
      </c>
      <c r="E31" s="56"/>
      <c r="F31" s="56" t="s">
        <v>25</v>
      </c>
      <c r="G31" s="61" t="s">
        <v>13</v>
      </c>
      <c r="H31" s="56"/>
      <c r="I31" s="56" t="s">
        <v>25</v>
      </c>
      <c r="J31" s="61">
        <f>SUM(D31,G31)</f>
        <v>0</v>
      </c>
      <c r="K31" s="56"/>
      <c r="N31" s="56"/>
    </row>
    <row r="32" spans="1:21" s="51" customFormat="1" ht="13.5" hidden="1" thickBot="1">
      <c r="A32" s="52" t="str">
        <f>"Members' capital at "&amp;CP_Longdate&amp;CY</f>
        <v>Members' capital at June 30, 2019</v>
      </c>
      <c r="B32" s="56"/>
      <c r="C32" s="57" t="s">
        <v>24</v>
      </c>
      <c r="D32" s="58">
        <f>SUM(D25,D27,D29,D30,D31)</f>
        <v>4573200</v>
      </c>
      <c r="E32" s="56"/>
      <c r="F32" s="57" t="s">
        <v>24</v>
      </c>
      <c r="G32" s="254">
        <f>SUM(G25,G28)</f>
        <v>-866</v>
      </c>
      <c r="H32" s="56"/>
      <c r="I32" s="57" t="s">
        <v>24</v>
      </c>
      <c r="J32" s="254">
        <f>SUM(J25:J31)</f>
        <v>4572334</v>
      </c>
      <c r="K32" s="56"/>
      <c r="N32" s="56"/>
    </row>
    <row r="33" ht="15.75" hidden="1" thickTop="1"/>
  </sheetData>
  <mergeCells count="18">
    <mergeCell ref="C6:D6"/>
    <mergeCell ref="F6:G6"/>
    <mergeCell ref="I6:J6"/>
    <mergeCell ref="F3:G3"/>
    <mergeCell ref="F4:G4"/>
    <mergeCell ref="I4:J4"/>
    <mergeCell ref="C5:D5"/>
    <mergeCell ref="F5:G5"/>
    <mergeCell ref="I5:J5"/>
    <mergeCell ref="F20:G20"/>
    <mergeCell ref="I21:J21"/>
    <mergeCell ref="I22:J22"/>
    <mergeCell ref="I23:J23"/>
    <mergeCell ref="C23:D23"/>
    <mergeCell ref="C22:D22"/>
    <mergeCell ref="F22:G22"/>
    <mergeCell ref="F23:G23"/>
    <mergeCell ref="F21:G21"/>
  </mergeCells>
  <conditionalFormatting sqref="N1:N1048576">
    <cfRule type="containsText" dxfId="12" priority="10" operator="containsText" text="FALSE">
      <formula>NOT(ISERROR(SEARCH("FALSE",N1)))</formula>
    </cfRule>
  </conditionalFormatting>
  <hyperlinks>
    <hyperlink ref="A18" location="FS_ComprehensiveLoss" display="FS_ComprehensiveLoss"/>
    <hyperlink ref="A1" location="FS_ComprehensiveLoss_Predecessor" display="FS_ComprehensiveLoss_Predecessor"/>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58"/>
  <sheetViews>
    <sheetView workbookViewId="0">
      <selection activeCell="H14" sqref="H14"/>
    </sheetView>
  </sheetViews>
  <sheetFormatPr defaultRowHeight="15"/>
  <cols>
    <col min="1" max="1" width="85.7109375" style="41" customWidth="1"/>
    <col min="2" max="2" width="2.7109375" style="67" customWidth="1"/>
    <col min="3" max="3" width="1.7109375" style="67" customWidth="1"/>
    <col min="4" max="4" width="10.7109375" style="41" customWidth="1"/>
    <col min="5" max="7" width="1.7109375" style="67" customWidth="1"/>
    <col min="8" max="8" width="10.7109375" style="41" customWidth="1"/>
    <col min="9" max="9" width="1.7109375" style="43" customWidth="1"/>
    <col min="10" max="11" width="9.140625" style="41"/>
    <col min="12" max="12" width="2.7109375" style="67" customWidth="1"/>
    <col min="13" max="13" width="1.7109375" style="43" customWidth="1"/>
    <col min="14" max="16384" width="9.140625" style="41"/>
  </cols>
  <sheetData>
    <row r="1" spans="1:13" ht="18.75">
      <c r="A1" s="42" t="s">
        <v>81</v>
      </c>
    </row>
    <row r="2" spans="1:13">
      <c r="A2" s="44"/>
    </row>
    <row r="3" spans="1:13" s="47" customFormat="1" ht="11.25">
      <c r="A3" s="68"/>
      <c r="B3" s="91" t="s">
        <v>0</v>
      </c>
      <c r="C3" s="901" t="s">
        <v>1</v>
      </c>
      <c r="D3" s="901"/>
      <c r="E3" s="111" t="s">
        <v>13</v>
      </c>
      <c r="F3" s="91" t="s">
        <v>13</v>
      </c>
      <c r="G3" s="901" t="s">
        <v>28</v>
      </c>
      <c r="H3" s="901"/>
      <c r="I3" s="46" t="s">
        <v>25</v>
      </c>
      <c r="L3" s="91" t="s">
        <v>0</v>
      </c>
      <c r="M3" s="46" t="s">
        <v>25</v>
      </c>
    </row>
    <row r="4" spans="1:13" s="47" customFormat="1" ht="11.25">
      <c r="A4" s="68"/>
      <c r="B4" s="91"/>
      <c r="C4" s="904" t="s">
        <v>466</v>
      </c>
      <c r="D4" s="904"/>
      <c r="E4" s="111"/>
      <c r="F4" s="91"/>
      <c r="G4" s="912" t="s">
        <v>466</v>
      </c>
      <c r="H4" s="912"/>
      <c r="I4" s="46" t="s">
        <v>25</v>
      </c>
      <c r="L4" s="91"/>
      <c r="M4" s="46" t="s">
        <v>25</v>
      </c>
    </row>
    <row r="5" spans="1:13" s="47" customFormat="1" ht="11.25">
      <c r="A5" s="68"/>
      <c r="B5" s="91"/>
      <c r="C5" s="904" t="s">
        <v>30</v>
      </c>
      <c r="D5" s="904"/>
      <c r="E5" s="111"/>
      <c r="F5" s="91"/>
      <c r="G5" s="904" t="s">
        <v>30</v>
      </c>
      <c r="H5" s="904"/>
      <c r="I5" s="46" t="s">
        <v>25</v>
      </c>
      <c r="L5" s="91"/>
      <c r="M5" s="46" t="s">
        <v>25</v>
      </c>
    </row>
    <row r="6" spans="1:13" s="47" customFormat="1" ht="11.25">
      <c r="A6" s="68"/>
      <c r="B6" s="91"/>
      <c r="C6" s="904" t="str">
        <f>CP_Longdate</f>
        <v>June 30, </v>
      </c>
      <c r="D6" s="904"/>
      <c r="E6" s="111"/>
      <c r="F6" s="91"/>
      <c r="G6" s="904" t="str">
        <f>CP_Longdate</f>
        <v>June 30, </v>
      </c>
      <c r="H6" s="904"/>
      <c r="I6" s="46" t="s">
        <v>25</v>
      </c>
      <c r="L6" s="91"/>
      <c r="M6" s="46" t="s">
        <v>25</v>
      </c>
    </row>
    <row r="7" spans="1:13" s="120" customFormat="1" ht="11.25">
      <c r="A7" s="119"/>
      <c r="B7" s="91" t="s">
        <v>25</v>
      </c>
      <c r="C7" s="901">
        <f>CY</f>
        <v>2019</v>
      </c>
      <c r="D7" s="901"/>
      <c r="E7" s="111"/>
      <c r="F7" s="91" t="s">
        <v>25</v>
      </c>
      <c r="G7" s="901">
        <f>PY</f>
        <v>2018</v>
      </c>
      <c r="H7" s="901"/>
      <c r="I7" s="91"/>
      <c r="L7" s="91" t="s">
        <v>25</v>
      </c>
      <c r="M7" s="91"/>
    </row>
    <row r="8" spans="1:13" s="564" customFormat="1" ht="11.25">
      <c r="A8" s="119" t="s">
        <v>64</v>
      </c>
      <c r="B8" s="91" t="s">
        <v>25</v>
      </c>
      <c r="C8" s="91"/>
      <c r="D8" s="563" t="s">
        <v>13</v>
      </c>
      <c r="E8" s="111"/>
      <c r="F8" s="91" t="s">
        <v>25</v>
      </c>
      <c r="G8" s="91"/>
      <c r="H8" s="563" t="s">
        <v>13</v>
      </c>
      <c r="I8" s="91"/>
      <c r="L8" s="91" t="s">
        <v>25</v>
      </c>
      <c r="M8" s="91"/>
    </row>
    <row r="9" spans="1:13" s="564" customFormat="1" ht="11.25">
      <c r="A9" s="45" t="s">
        <v>45</v>
      </c>
      <c r="B9" s="186"/>
      <c r="C9" s="186" t="s">
        <v>24</v>
      </c>
      <c r="D9" s="546">
        <f>FS_StatementsofIncome!G30</f>
        <v>67168</v>
      </c>
      <c r="E9" s="565"/>
      <c r="F9" s="186"/>
      <c r="G9" s="186" t="s">
        <v>24</v>
      </c>
      <c r="H9" s="546">
        <f>FS_StatementsofIncome!N30</f>
        <v>84205</v>
      </c>
      <c r="I9" s="186"/>
      <c r="L9" s="186"/>
      <c r="M9" s="186"/>
    </row>
    <row r="10" spans="1:13" s="564" customFormat="1" ht="11.25">
      <c r="A10" s="45" t="s">
        <v>378</v>
      </c>
      <c r="B10" s="88"/>
      <c r="C10" s="88" t="s">
        <v>25</v>
      </c>
      <c r="D10" s="157" t="s">
        <v>13</v>
      </c>
      <c r="E10" s="199"/>
      <c r="F10" s="88"/>
      <c r="G10" s="88" t="s">
        <v>25</v>
      </c>
      <c r="H10" s="157" t="s">
        <v>13</v>
      </c>
      <c r="I10" s="566"/>
      <c r="L10" s="88"/>
      <c r="M10" s="566"/>
    </row>
    <row r="11" spans="1:13" s="564" customFormat="1" ht="11.25">
      <c r="A11" s="562" t="s">
        <v>39</v>
      </c>
      <c r="B11" s="186"/>
      <c r="C11" s="186" t="s">
        <v>25</v>
      </c>
      <c r="D11" s="546">
        <v>67795</v>
      </c>
      <c r="E11" s="565"/>
      <c r="F11" s="186"/>
      <c r="G11" s="186" t="s">
        <v>25</v>
      </c>
      <c r="H11" s="546">
        <v>32446</v>
      </c>
      <c r="I11" s="186"/>
      <c r="L11" s="186"/>
      <c r="M11" s="186"/>
    </row>
    <row r="12" spans="1:13" s="564" customFormat="1" ht="11.25">
      <c r="A12" s="562" t="s">
        <v>35</v>
      </c>
      <c r="B12" s="88"/>
      <c r="C12" s="88" t="s">
        <v>25</v>
      </c>
      <c r="D12" s="157">
        <v>0</v>
      </c>
      <c r="E12" s="199"/>
      <c r="F12" s="186"/>
      <c r="G12" s="186" t="s">
        <v>25</v>
      </c>
      <c r="H12" s="157">
        <v>29367</v>
      </c>
      <c r="I12" s="186"/>
      <c r="L12" s="88"/>
      <c r="M12" s="186"/>
    </row>
    <row r="13" spans="1:13" s="564" customFormat="1" ht="11.25">
      <c r="A13" s="562" t="s">
        <v>652</v>
      </c>
      <c r="B13" s="186"/>
      <c r="C13" s="186" t="s">
        <v>25</v>
      </c>
      <c r="D13" s="546">
        <v>31960</v>
      </c>
      <c r="E13" s="565"/>
      <c r="F13" s="88"/>
      <c r="G13" s="88" t="s">
        <v>25</v>
      </c>
      <c r="H13" s="546">
        <v>0</v>
      </c>
      <c r="I13" s="566"/>
      <c r="L13" s="186"/>
      <c r="M13" s="566"/>
    </row>
    <row r="14" spans="1:13" s="564" customFormat="1" ht="11.25">
      <c r="A14" s="562" t="s">
        <v>65</v>
      </c>
      <c r="B14" s="186"/>
      <c r="C14" s="186" t="s">
        <v>25</v>
      </c>
      <c r="D14" s="546">
        <v>-3596</v>
      </c>
      <c r="E14" s="565"/>
      <c r="F14" s="186"/>
      <c r="G14" s="186" t="s">
        <v>25</v>
      </c>
      <c r="H14" s="546">
        <v>1409</v>
      </c>
      <c r="I14" s="186"/>
      <c r="K14" s="564" t="s">
        <v>786</v>
      </c>
      <c r="L14" s="186"/>
      <c r="M14" s="186"/>
    </row>
    <row r="15" spans="1:13" s="564" customFormat="1" ht="11.25">
      <c r="A15" s="562" t="s">
        <v>66</v>
      </c>
      <c r="B15" s="88"/>
      <c r="C15" s="88" t="s">
        <v>25</v>
      </c>
      <c r="D15" s="157"/>
      <c r="E15" s="199"/>
      <c r="F15" s="88"/>
      <c r="G15" s="88" t="s">
        <v>25</v>
      </c>
      <c r="H15" s="157" t="s">
        <v>13</v>
      </c>
      <c r="I15" s="566"/>
      <c r="K15" s="564" t="s">
        <v>787</v>
      </c>
      <c r="L15" s="88"/>
      <c r="M15" s="566"/>
    </row>
    <row r="16" spans="1:13" s="564" customFormat="1" ht="11.25">
      <c r="A16" s="567" t="s">
        <v>67</v>
      </c>
      <c r="B16" s="186"/>
      <c r="C16" s="186" t="s">
        <v>25</v>
      </c>
      <c r="D16" s="546">
        <v>-80659</v>
      </c>
      <c r="E16" s="565"/>
      <c r="F16" s="186"/>
      <c r="G16" s="186" t="s">
        <v>25</v>
      </c>
      <c r="H16" s="546">
        <v>4324</v>
      </c>
      <c r="I16" s="186"/>
      <c r="L16" s="186"/>
      <c r="M16" s="186"/>
    </row>
    <row r="17" spans="1:13" s="564" customFormat="1" ht="11.25">
      <c r="A17" s="567" t="s">
        <v>68</v>
      </c>
      <c r="B17" s="186"/>
      <c r="C17" s="186" t="s">
        <v>25</v>
      </c>
      <c r="D17" s="546">
        <v>-1965</v>
      </c>
      <c r="E17" s="565"/>
      <c r="F17" s="186"/>
      <c r="G17" s="186" t="s">
        <v>25</v>
      </c>
      <c r="H17" s="546">
        <v>654</v>
      </c>
      <c r="I17" s="186"/>
      <c r="L17" s="186"/>
      <c r="M17" s="186"/>
    </row>
    <row r="18" spans="1:13" s="564" customFormat="1" ht="11.25">
      <c r="A18" s="567" t="s">
        <v>69</v>
      </c>
      <c r="B18" s="186"/>
      <c r="C18" s="186" t="s">
        <v>25</v>
      </c>
      <c r="D18" s="546">
        <v>-5756</v>
      </c>
      <c r="E18" s="565"/>
      <c r="F18" s="186"/>
      <c r="G18" s="186" t="s">
        <v>25</v>
      </c>
      <c r="H18" s="546">
        <v>-30042</v>
      </c>
      <c r="I18" s="186"/>
      <c r="L18" s="186"/>
      <c r="M18" s="186"/>
    </row>
    <row r="19" spans="1:13" s="564" customFormat="1" ht="11.25">
      <c r="A19" s="567" t="s">
        <v>10</v>
      </c>
      <c r="B19" s="186"/>
      <c r="C19" s="186" t="s">
        <v>25</v>
      </c>
      <c r="D19" s="546">
        <v>394</v>
      </c>
      <c r="E19" s="565"/>
      <c r="F19" s="186"/>
      <c r="G19" s="186" t="s">
        <v>25</v>
      </c>
      <c r="H19" s="546">
        <v>-243</v>
      </c>
      <c r="I19" s="186"/>
      <c r="L19" s="186"/>
      <c r="M19" s="186"/>
    </row>
    <row r="20" spans="1:13" s="564" customFormat="1" ht="11.25">
      <c r="A20" s="567" t="s">
        <v>70</v>
      </c>
      <c r="B20" s="186"/>
      <c r="C20" s="186" t="s">
        <v>25</v>
      </c>
      <c r="D20" s="546">
        <v>-8825</v>
      </c>
      <c r="E20" s="565"/>
      <c r="F20" s="186"/>
      <c r="G20" s="186" t="s">
        <v>25</v>
      </c>
      <c r="H20" s="546">
        <f>-3564-1409</f>
        <v>-4973</v>
      </c>
      <c r="I20" s="186"/>
      <c r="K20" s="791" t="s">
        <v>786</v>
      </c>
      <c r="L20" s="186"/>
      <c r="M20" s="186"/>
    </row>
    <row r="21" spans="1:13" s="564" customFormat="1" ht="11.25">
      <c r="A21" s="562" t="s">
        <v>71</v>
      </c>
      <c r="B21" s="88"/>
      <c r="C21" s="88" t="s">
        <v>25</v>
      </c>
      <c r="D21" s="157"/>
      <c r="E21" s="199"/>
      <c r="F21" s="88"/>
      <c r="G21" s="88" t="s">
        <v>25</v>
      </c>
      <c r="H21" s="157" t="s">
        <v>13</v>
      </c>
      <c r="I21" s="566"/>
      <c r="L21" s="88"/>
      <c r="M21" s="566"/>
    </row>
    <row r="22" spans="1:13" s="564" customFormat="1" ht="11.25">
      <c r="A22" s="567" t="s">
        <v>72</v>
      </c>
      <c r="B22" s="186"/>
      <c r="C22" s="186" t="s">
        <v>25</v>
      </c>
      <c r="D22" s="546">
        <v>83949</v>
      </c>
      <c r="E22" s="565"/>
      <c r="F22" s="186"/>
      <c r="G22" s="186" t="s">
        <v>25</v>
      </c>
      <c r="H22" s="546">
        <v>-4322</v>
      </c>
      <c r="I22" s="186"/>
      <c r="L22" s="186"/>
      <c r="M22" s="186"/>
    </row>
    <row r="23" spans="1:13" s="564" customFormat="1" ht="11.25">
      <c r="A23" s="567" t="s">
        <v>14</v>
      </c>
      <c r="B23" s="186"/>
      <c r="C23" s="186" t="s">
        <v>25</v>
      </c>
      <c r="D23" s="546">
        <v>-51569</v>
      </c>
      <c r="E23" s="565"/>
      <c r="F23" s="186"/>
      <c r="G23" s="186" t="s">
        <v>25</v>
      </c>
      <c r="H23" s="546">
        <v>-34135</v>
      </c>
      <c r="I23" s="186"/>
      <c r="L23" s="186"/>
      <c r="M23" s="186"/>
    </row>
    <row r="24" spans="1:13" s="564" customFormat="1" ht="11.25">
      <c r="A24" s="567" t="s">
        <v>73</v>
      </c>
      <c r="B24" s="186"/>
      <c r="C24" s="186" t="s">
        <v>25</v>
      </c>
      <c r="D24" s="546">
        <v>-2613</v>
      </c>
      <c r="E24" s="565"/>
      <c r="F24" s="186"/>
      <c r="G24" s="186" t="s">
        <v>25</v>
      </c>
      <c r="H24" s="546">
        <v>-6823</v>
      </c>
      <c r="I24" s="186"/>
      <c r="L24" s="186"/>
      <c r="M24" s="186"/>
    </row>
    <row r="25" spans="1:13" s="564" customFormat="1" ht="11.25">
      <c r="A25" s="567" t="s">
        <v>15</v>
      </c>
      <c r="B25" s="186"/>
      <c r="C25" s="186" t="s">
        <v>25</v>
      </c>
      <c r="D25" s="546">
        <v>-3661</v>
      </c>
      <c r="E25" s="565"/>
      <c r="F25" s="186"/>
      <c r="G25" s="186" t="s">
        <v>25</v>
      </c>
      <c r="H25" s="546">
        <v>1129</v>
      </c>
      <c r="I25" s="186"/>
      <c r="L25" s="186"/>
      <c r="M25" s="186"/>
    </row>
    <row r="26" spans="1:13" s="564" customFormat="1" ht="11.25">
      <c r="A26" s="567" t="s">
        <v>16</v>
      </c>
      <c r="B26" s="186"/>
      <c r="C26" s="186" t="s">
        <v>25</v>
      </c>
      <c r="D26" s="546">
        <v>-16732</v>
      </c>
      <c r="E26" s="565"/>
      <c r="F26" s="186"/>
      <c r="G26" s="186" t="s">
        <v>25</v>
      </c>
      <c r="H26" s="546">
        <v>-7501</v>
      </c>
      <c r="I26" s="186"/>
      <c r="L26" s="186"/>
      <c r="M26" s="186"/>
    </row>
    <row r="27" spans="1:13" s="564" customFormat="1" ht="11.25">
      <c r="A27" s="567" t="s">
        <v>17</v>
      </c>
      <c r="B27" s="88"/>
      <c r="C27" s="88" t="s">
        <v>25</v>
      </c>
      <c r="D27" s="157">
        <v>1083</v>
      </c>
      <c r="E27" s="199"/>
      <c r="F27" s="88"/>
      <c r="G27" s="88" t="s">
        <v>25</v>
      </c>
      <c r="H27" s="157">
        <v>-468</v>
      </c>
      <c r="I27" s="566"/>
      <c r="L27" s="88"/>
      <c r="M27" s="566"/>
    </row>
    <row r="28" spans="1:13" s="564" customFormat="1" ht="11.25">
      <c r="A28" s="568" t="s">
        <v>678</v>
      </c>
      <c r="B28" s="186"/>
      <c r="C28" s="551" t="s">
        <v>25</v>
      </c>
      <c r="D28" s="552">
        <f>SUM(D9:D27)</f>
        <v>76973</v>
      </c>
      <c r="E28" s="565"/>
      <c r="F28" s="186"/>
      <c r="G28" s="551" t="s">
        <v>25</v>
      </c>
      <c r="H28" s="552">
        <f>SUM(H9:H27)</f>
        <v>65027</v>
      </c>
      <c r="I28" s="186"/>
      <c r="L28" s="186"/>
      <c r="M28" s="186"/>
    </row>
    <row r="29" spans="1:13" s="564" customFormat="1" ht="11.25">
      <c r="A29" s="68" t="s">
        <v>74</v>
      </c>
      <c r="B29" s="88"/>
      <c r="C29" s="88" t="s">
        <v>25</v>
      </c>
      <c r="D29" s="157" t="s">
        <v>13</v>
      </c>
      <c r="E29" s="199"/>
      <c r="F29" s="88"/>
      <c r="G29" s="88" t="s">
        <v>25</v>
      </c>
      <c r="H29" s="157" t="s">
        <v>13</v>
      </c>
      <c r="I29" s="566"/>
      <c r="L29" s="88"/>
      <c r="M29" s="566"/>
    </row>
    <row r="30" spans="1:13" s="564" customFormat="1" ht="11.25">
      <c r="A30" s="562" t="s">
        <v>75</v>
      </c>
      <c r="B30" s="186"/>
      <c r="C30" s="186" t="s">
        <v>25</v>
      </c>
      <c r="D30" s="546">
        <v>-3793</v>
      </c>
      <c r="E30" s="565"/>
      <c r="F30" s="186"/>
      <c r="G30" s="186" t="s">
        <v>25</v>
      </c>
      <c r="H30" s="546">
        <v>-3125</v>
      </c>
      <c r="I30" s="186"/>
      <c r="L30" s="186"/>
      <c r="M30" s="186"/>
    </row>
    <row r="31" spans="1:13" s="564" customFormat="1" ht="11.25">
      <c r="A31" s="562" t="s">
        <v>76</v>
      </c>
      <c r="B31" s="88"/>
      <c r="C31" s="88" t="s">
        <v>25</v>
      </c>
      <c r="D31" s="157">
        <v>-13914</v>
      </c>
      <c r="E31" s="199"/>
      <c r="F31" s="88"/>
      <c r="G31" s="88" t="s">
        <v>25</v>
      </c>
      <c r="H31" s="157">
        <v>-12765</v>
      </c>
      <c r="I31" s="566"/>
      <c r="L31" s="88"/>
      <c r="M31" s="566"/>
    </row>
    <row r="32" spans="1:13" s="564" customFormat="1" ht="11.25">
      <c r="A32" s="568" t="s">
        <v>676</v>
      </c>
      <c r="B32" s="88"/>
      <c r="C32" s="569" t="s">
        <v>25</v>
      </c>
      <c r="D32" s="570">
        <f>SUM(D30:D31)</f>
        <v>-17707</v>
      </c>
      <c r="E32" s="199"/>
      <c r="F32" s="88"/>
      <c r="G32" s="569" t="s">
        <v>25</v>
      </c>
      <c r="H32" s="570">
        <f>SUM(H30:H31)</f>
        <v>-15890</v>
      </c>
      <c r="I32" s="566"/>
      <c r="L32" s="88"/>
      <c r="M32" s="566"/>
    </row>
    <row r="33" spans="1:13" s="564" customFormat="1" ht="11.25">
      <c r="A33" s="68" t="s">
        <v>77</v>
      </c>
      <c r="B33" s="88"/>
      <c r="C33" s="88" t="s">
        <v>25</v>
      </c>
      <c r="D33" s="157" t="s">
        <v>13</v>
      </c>
      <c r="E33" s="199"/>
      <c r="F33" s="88"/>
      <c r="G33" s="88" t="s">
        <v>25</v>
      </c>
      <c r="H33" s="157" t="s">
        <v>13</v>
      </c>
      <c r="I33" s="566"/>
      <c r="L33" s="88"/>
      <c r="M33" s="566"/>
    </row>
    <row r="34" spans="1:13" s="564" customFormat="1" ht="11.25">
      <c r="A34" s="562" t="s">
        <v>679</v>
      </c>
      <c r="B34" s="88"/>
      <c r="C34" s="88"/>
      <c r="D34" s="157">
        <v>-120000</v>
      </c>
      <c r="E34" s="199"/>
      <c r="F34" s="88"/>
      <c r="G34" s="88"/>
      <c r="H34" s="157">
        <v>-80000</v>
      </c>
      <c r="I34" s="566"/>
      <c r="L34" s="88"/>
      <c r="M34" s="566"/>
    </row>
    <row r="35" spans="1:13" s="725" customFormat="1" ht="11.25">
      <c r="A35" s="613" t="s">
        <v>728</v>
      </c>
      <c r="B35" s="604"/>
      <c r="C35" s="604"/>
      <c r="D35" s="605">
        <v>1148964</v>
      </c>
      <c r="E35" s="608"/>
      <c r="F35" s="604"/>
      <c r="G35" s="604"/>
      <c r="H35" s="605">
        <v>0</v>
      </c>
      <c r="I35" s="604"/>
      <c r="L35" s="604"/>
      <c r="M35" s="604"/>
    </row>
    <row r="36" spans="1:13" s="725" customFormat="1" ht="11.25">
      <c r="A36" s="613" t="s">
        <v>729</v>
      </c>
      <c r="B36" s="604"/>
      <c r="C36" s="604"/>
      <c r="D36" s="605">
        <v>-1161270</v>
      </c>
      <c r="E36" s="608"/>
      <c r="F36" s="604"/>
      <c r="G36" s="604"/>
      <c r="H36" s="605">
        <v>0</v>
      </c>
      <c r="I36" s="604"/>
      <c r="L36" s="604"/>
      <c r="M36" s="604"/>
    </row>
    <row r="37" spans="1:13" s="564" customFormat="1" ht="11.25">
      <c r="A37" s="562" t="s">
        <v>525</v>
      </c>
      <c r="B37" s="88"/>
      <c r="C37" s="88"/>
      <c r="D37" s="157">
        <v>-11435</v>
      </c>
      <c r="E37" s="199"/>
      <c r="F37" s="88"/>
      <c r="G37" s="88"/>
      <c r="H37" s="157">
        <v>0</v>
      </c>
      <c r="I37" s="566"/>
      <c r="L37" s="88"/>
      <c r="M37" s="566"/>
    </row>
    <row r="38" spans="1:13" s="564" customFormat="1" ht="11.25">
      <c r="A38" s="562" t="s">
        <v>682</v>
      </c>
      <c r="B38" s="88"/>
      <c r="C38" s="158"/>
      <c r="D38" s="159">
        <v>-11909</v>
      </c>
      <c r="E38" s="199"/>
      <c r="F38" s="88"/>
      <c r="G38" s="158"/>
      <c r="H38" s="159">
        <v>0</v>
      </c>
      <c r="I38" s="566"/>
      <c r="L38" s="88"/>
      <c r="M38" s="566"/>
    </row>
    <row r="39" spans="1:13" s="564" customFormat="1" ht="11.25" hidden="1">
      <c r="A39" s="562" t="s">
        <v>62</v>
      </c>
      <c r="B39" s="186"/>
      <c r="C39" s="571" t="s">
        <v>25</v>
      </c>
      <c r="D39" s="572">
        <v>0</v>
      </c>
      <c r="E39" s="565"/>
      <c r="F39" s="186"/>
      <c r="G39" s="571" t="s">
        <v>25</v>
      </c>
      <c r="H39" s="572"/>
      <c r="I39" s="186"/>
      <c r="L39" s="186"/>
      <c r="M39" s="186"/>
    </row>
    <row r="40" spans="1:13" s="564" customFormat="1" ht="11.25">
      <c r="A40" s="568" t="s">
        <v>677</v>
      </c>
      <c r="B40" s="186"/>
      <c r="C40" s="186" t="s">
        <v>25</v>
      </c>
      <c r="D40" s="546">
        <f>SUM(D34:D39)</f>
        <v>-155650</v>
      </c>
      <c r="E40" s="565"/>
      <c r="F40" s="186"/>
      <c r="G40" s="186" t="s">
        <v>25</v>
      </c>
      <c r="H40" s="546">
        <f>SUM(H34:H39)</f>
        <v>-80000</v>
      </c>
      <c r="I40" s="186"/>
      <c r="L40" s="186"/>
      <c r="M40" s="186"/>
    </row>
    <row r="41" spans="1:13" s="564" customFormat="1" ht="11.25">
      <c r="A41" s="577" t="s">
        <v>82</v>
      </c>
      <c r="B41" s="88"/>
      <c r="C41" s="569" t="s">
        <v>25</v>
      </c>
      <c r="D41" s="570">
        <v>-138</v>
      </c>
      <c r="E41" s="199"/>
      <c r="F41" s="186"/>
      <c r="G41" s="551" t="s">
        <v>25</v>
      </c>
      <c r="H41" s="570">
        <v>-1198</v>
      </c>
      <c r="I41" s="186"/>
      <c r="L41" s="88"/>
      <c r="M41" s="186"/>
    </row>
    <row r="42" spans="1:13" s="564" customFormat="1" ht="11.25">
      <c r="A42" s="568" t="s">
        <v>361</v>
      </c>
      <c r="B42" s="186"/>
      <c r="C42" s="186" t="s">
        <v>25</v>
      </c>
      <c r="D42" s="546">
        <f>D28+D32+D40+D41</f>
        <v>-96522</v>
      </c>
      <c r="E42" s="565"/>
      <c r="F42" s="186"/>
      <c r="G42" s="186" t="s">
        <v>25</v>
      </c>
      <c r="H42" s="546">
        <f>H28+H32+H40+H41</f>
        <v>-32061</v>
      </c>
      <c r="I42" s="186"/>
      <c r="L42" s="186"/>
      <c r="M42" s="186"/>
    </row>
    <row r="43" spans="1:13" s="564" customFormat="1" ht="11.25">
      <c r="A43" s="68" t="s">
        <v>78</v>
      </c>
      <c r="B43" s="88"/>
      <c r="C43" s="88" t="s">
        <v>25</v>
      </c>
      <c r="D43" s="157" t="s">
        <v>13</v>
      </c>
      <c r="E43" s="199"/>
      <c r="F43" s="88"/>
      <c r="G43" s="88" t="s">
        <v>25</v>
      </c>
      <c r="H43" s="157"/>
      <c r="I43" s="566"/>
      <c r="L43" s="88"/>
      <c r="M43" s="566"/>
    </row>
    <row r="44" spans="1:13" s="564" customFormat="1" ht="11.25">
      <c r="A44" s="45" t="s">
        <v>79</v>
      </c>
      <c r="B44" s="186"/>
      <c r="C44" s="186" t="s">
        <v>25</v>
      </c>
      <c r="D44" s="546">
        <v>411304</v>
      </c>
      <c r="E44" s="565"/>
      <c r="F44" s="186"/>
      <c r="G44" s="186" t="s">
        <v>25</v>
      </c>
      <c r="H44" s="546">
        <v>353798</v>
      </c>
      <c r="I44" s="186"/>
      <c r="L44" s="186"/>
      <c r="M44" s="186"/>
    </row>
    <row r="45" spans="1:13" s="564" customFormat="1" ht="12" thickBot="1">
      <c r="A45" s="45" t="s">
        <v>80</v>
      </c>
      <c r="B45" s="186"/>
      <c r="C45" s="548" t="s">
        <v>24</v>
      </c>
      <c r="D45" s="549">
        <f>SUM(D42,D44)</f>
        <v>314782</v>
      </c>
      <c r="E45" s="565"/>
      <c r="F45" s="186"/>
      <c r="G45" s="548" t="s">
        <v>24</v>
      </c>
      <c r="H45" s="549">
        <f>SUM(H42,H44)</f>
        <v>321737</v>
      </c>
      <c r="I45" s="186"/>
      <c r="L45" s="186"/>
      <c r="M45" s="186"/>
    </row>
    <row r="46" spans="1:13" s="575" customFormat="1" ht="12" thickTop="1">
      <c r="A46" s="193"/>
      <c r="B46" s="187"/>
      <c r="C46" s="187"/>
      <c r="D46" s="193"/>
      <c r="E46" s="573"/>
      <c r="F46" s="187"/>
      <c r="G46" s="187"/>
      <c r="H46" s="193"/>
      <c r="I46" s="574"/>
      <c r="L46" s="187"/>
      <c r="M46" s="574"/>
    </row>
    <row r="47" spans="1:13" s="575" customFormat="1" ht="11.25">
      <c r="A47" s="191" t="s">
        <v>210</v>
      </c>
      <c r="B47" s="187"/>
      <c r="C47" s="187"/>
      <c r="D47" s="193"/>
      <c r="E47" s="573"/>
      <c r="F47" s="187"/>
      <c r="G47" s="187"/>
      <c r="H47" s="193"/>
      <c r="I47" s="574"/>
      <c r="L47" s="187"/>
      <c r="M47" s="574"/>
    </row>
    <row r="48" spans="1:13" s="575" customFormat="1" ht="11.25">
      <c r="A48" s="193" t="s">
        <v>83</v>
      </c>
      <c r="B48" s="187"/>
      <c r="C48" s="187" t="s">
        <v>24</v>
      </c>
      <c r="D48" s="576">
        <v>0</v>
      </c>
      <c r="E48" s="573"/>
      <c r="F48" s="187"/>
      <c r="G48" s="187" t="s">
        <v>24</v>
      </c>
      <c r="H48" s="576">
        <v>0</v>
      </c>
      <c r="I48" s="574"/>
      <c r="L48" s="187"/>
      <c r="M48" s="574"/>
    </row>
    <row r="49" spans="1:14" s="575" customFormat="1" ht="11.25">
      <c r="A49" s="193" t="s">
        <v>84</v>
      </c>
      <c r="B49" s="187"/>
      <c r="C49" s="187" t="s">
        <v>24</v>
      </c>
      <c r="D49" s="576">
        <v>24989</v>
      </c>
      <c r="E49" s="573"/>
      <c r="F49" s="187"/>
      <c r="G49" s="187" t="s">
        <v>24</v>
      </c>
      <c r="H49" s="576">
        <v>3807</v>
      </c>
      <c r="I49" s="574"/>
      <c r="L49" s="187"/>
      <c r="M49" s="574"/>
    </row>
    <row r="50" spans="1:14" s="575" customFormat="1" ht="11.25">
      <c r="B50" s="187"/>
      <c r="C50" s="187"/>
      <c r="D50" s="576"/>
      <c r="E50" s="573"/>
      <c r="F50" s="187"/>
      <c r="G50" s="187"/>
      <c r="H50" s="576"/>
      <c r="I50" s="574"/>
      <c r="L50" s="187"/>
      <c r="M50" s="574"/>
    </row>
    <row r="51" spans="1:14" s="575" customFormat="1" ht="11.25">
      <c r="A51" s="191" t="s">
        <v>730</v>
      </c>
      <c r="B51" s="187"/>
      <c r="C51" s="187"/>
      <c r="D51" s="576"/>
      <c r="E51" s="573"/>
      <c r="F51" s="187"/>
      <c r="G51" s="187"/>
      <c r="H51" s="576"/>
      <c r="I51" s="574"/>
      <c r="L51" s="187"/>
      <c r="M51" s="574"/>
    </row>
    <row r="52" spans="1:14" s="575" customFormat="1" ht="11.25">
      <c r="A52" s="575" t="s">
        <v>731</v>
      </c>
      <c r="B52" s="187"/>
      <c r="C52" s="187" t="s">
        <v>24</v>
      </c>
      <c r="D52" s="576">
        <v>171426</v>
      </c>
      <c r="E52" s="573"/>
      <c r="F52" s="187"/>
      <c r="G52" s="187" t="s">
        <v>24</v>
      </c>
      <c r="H52" s="576">
        <v>0</v>
      </c>
      <c r="I52" s="574"/>
      <c r="L52" s="187"/>
      <c r="M52" s="574"/>
    </row>
    <row r="53" spans="1:14" s="575" customFormat="1" ht="11.25">
      <c r="A53" s="193"/>
      <c r="B53" s="187"/>
      <c r="C53" s="187"/>
      <c r="D53" s="576"/>
      <c r="E53" s="573"/>
      <c r="F53" s="187"/>
      <c r="G53" s="187"/>
      <c r="H53" s="576"/>
      <c r="I53" s="574"/>
      <c r="L53" s="187"/>
      <c r="M53" s="574"/>
    </row>
    <row r="54" spans="1:14" s="193" customFormat="1" ht="21.75" customHeight="1">
      <c r="A54" s="584" t="s">
        <v>671</v>
      </c>
      <c r="B54" s="515"/>
      <c r="C54" s="913" t="s">
        <v>672</v>
      </c>
      <c r="D54" s="914"/>
      <c r="E54" s="515"/>
      <c r="F54" s="515"/>
      <c r="G54" s="915" t="s">
        <v>680</v>
      </c>
      <c r="H54" s="916"/>
      <c r="I54" s="192"/>
      <c r="J54" s="582"/>
      <c r="K54" s="582"/>
      <c r="L54" s="566"/>
      <c r="M54" s="583"/>
      <c r="N54" s="582"/>
    </row>
    <row r="55" spans="1:14" s="193" customFormat="1" ht="11.25">
      <c r="A55" s="585" t="s">
        <v>85</v>
      </c>
      <c r="B55" s="515"/>
      <c r="C55" s="515"/>
      <c r="D55" s="586">
        <f>FS_FinancialCondition!D7</f>
        <v>313582</v>
      </c>
      <c r="E55" s="515"/>
      <c r="F55" s="515"/>
      <c r="G55" s="515"/>
      <c r="H55" s="586">
        <f>FS_FinancialCondition!G7</f>
        <v>410104</v>
      </c>
      <c r="I55" s="192"/>
      <c r="L55" s="187"/>
      <c r="M55" s="192"/>
    </row>
    <row r="56" spans="1:14" s="193" customFormat="1" ht="11.25">
      <c r="A56" s="585" t="s">
        <v>4</v>
      </c>
      <c r="B56" s="515"/>
      <c r="C56" s="515"/>
      <c r="D56" s="586">
        <f>FS_FinancialCondition!D8</f>
        <v>1200</v>
      </c>
      <c r="E56" s="515"/>
      <c r="F56" s="515"/>
      <c r="G56" s="515"/>
      <c r="H56" s="586">
        <f>FS_FinancialCondition!G8</f>
        <v>1200</v>
      </c>
      <c r="I56" s="192"/>
      <c r="L56" s="187"/>
      <c r="M56" s="192"/>
    </row>
    <row r="57" spans="1:14" s="193" customFormat="1" ht="12" thickBot="1">
      <c r="A57" s="585" t="s">
        <v>531</v>
      </c>
      <c r="B57" s="515"/>
      <c r="C57" s="587" t="s">
        <v>24</v>
      </c>
      <c r="D57" s="588">
        <f>SUM(D55:D56)</f>
        <v>314782</v>
      </c>
      <c r="E57" s="515"/>
      <c r="F57" s="515"/>
      <c r="G57" s="587" t="s">
        <v>24</v>
      </c>
      <c r="H57" s="588">
        <f>SUM(H55:H56)</f>
        <v>411304</v>
      </c>
      <c r="I57" s="192"/>
      <c r="L57" s="187"/>
      <c r="M57" s="192"/>
    </row>
    <row r="58" spans="1:14" ht="15.75" thickTop="1"/>
  </sheetData>
  <mergeCells count="12">
    <mergeCell ref="C54:D54"/>
    <mergeCell ref="G54:H54"/>
    <mergeCell ref="G7:H7"/>
    <mergeCell ref="G6:H6"/>
    <mergeCell ref="G5:H5"/>
    <mergeCell ref="C6:D6"/>
    <mergeCell ref="C7:D7"/>
    <mergeCell ref="G4:H4"/>
    <mergeCell ref="C3:D3"/>
    <mergeCell ref="C4:D4"/>
    <mergeCell ref="C5:D5"/>
    <mergeCell ref="G3:H3"/>
  </mergeCells>
  <conditionalFormatting sqref="L1:M1048576">
    <cfRule type="containsText" dxfId="11" priority="1" operator="containsText" text="FALSE">
      <formula>NOT(ISERROR(SEARCH("FALSE",L1)))</formula>
    </cfRule>
  </conditionalFormatting>
  <hyperlinks>
    <hyperlink ref="A1" location="FS_CashFlows" display="FS_CashFlows"/>
  </hyperlinks>
  <pageMargins left="0.7" right="0.7" top="0.75" bottom="0.75" header="0.3" footer="0.3"/>
  <pageSetup scale="76" orientation="portrait"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Q11"/>
  <sheetViews>
    <sheetView workbookViewId="0">
      <selection activeCell="A39" sqref="A39"/>
    </sheetView>
  </sheetViews>
  <sheetFormatPr defaultRowHeight="15"/>
  <cols>
    <col min="1" max="1" width="85.7109375" style="41" customWidth="1"/>
    <col min="2" max="2" width="1.7109375" style="67" customWidth="1"/>
    <col min="3" max="3" width="10.7109375" style="41" customWidth="1"/>
    <col min="4" max="4" width="2.7109375" style="67" customWidth="1"/>
    <col min="5" max="5" width="1.7109375" style="67" customWidth="1"/>
    <col min="6" max="6" width="10.7109375" style="41" customWidth="1"/>
    <col min="7" max="7" width="1.7109375" style="43" customWidth="1"/>
    <col min="8" max="9" width="1.7109375" style="67" customWidth="1"/>
    <col min="10" max="10" width="10.7109375" style="41" customWidth="1"/>
    <col min="11" max="12" width="1.7109375" style="67" customWidth="1"/>
    <col min="13" max="13" width="10.7109375" style="41" customWidth="1"/>
    <col min="14" max="14" width="1.7109375" style="43" customWidth="1"/>
    <col min="15" max="16" width="9.140625" style="41"/>
    <col min="17" max="17" width="1.7109375" style="43" customWidth="1"/>
    <col min="18" max="16384" width="9.140625" style="41"/>
  </cols>
  <sheetData>
    <row r="1" spans="1:17" ht="18.75">
      <c r="A1" s="42" t="s">
        <v>86</v>
      </c>
    </row>
    <row r="2" spans="1:17">
      <c r="A2" s="44"/>
    </row>
    <row r="3" spans="1:17" s="47" customFormat="1" ht="11.25">
      <c r="A3" s="45"/>
      <c r="B3" s="901" t="s">
        <v>1</v>
      </c>
      <c r="C3" s="901"/>
      <c r="D3" s="91" t="s">
        <v>0</v>
      </c>
      <c r="E3" s="901" t="s">
        <v>1</v>
      </c>
      <c r="F3" s="901"/>
      <c r="G3" s="112" t="s">
        <v>13</v>
      </c>
      <c r="H3" s="91" t="s">
        <v>13</v>
      </c>
      <c r="I3" s="901" t="s">
        <v>28</v>
      </c>
      <c r="J3" s="901"/>
      <c r="K3" s="91" t="s">
        <v>13</v>
      </c>
      <c r="L3" s="901" t="s">
        <v>28</v>
      </c>
      <c r="M3" s="901"/>
      <c r="N3" s="122" t="s">
        <v>25</v>
      </c>
      <c r="Q3" s="122" t="s">
        <v>25</v>
      </c>
    </row>
    <row r="4" spans="1:17" s="47" customFormat="1" ht="11.25">
      <c r="A4" s="45"/>
      <c r="B4" s="904" t="s">
        <v>29</v>
      </c>
      <c r="C4" s="904"/>
      <c r="D4" s="91"/>
      <c r="E4" s="904" t="s">
        <v>466</v>
      </c>
      <c r="F4" s="904"/>
      <c r="G4" s="112"/>
      <c r="H4" s="91"/>
      <c r="I4" s="904" t="s">
        <v>29</v>
      </c>
      <c r="J4" s="904"/>
      <c r="K4" s="91"/>
      <c r="L4" s="904" t="s">
        <v>466</v>
      </c>
      <c r="M4" s="904"/>
      <c r="N4" s="122" t="s">
        <v>25</v>
      </c>
      <c r="Q4" s="122" t="s">
        <v>25</v>
      </c>
    </row>
    <row r="5" spans="1:17" s="47" customFormat="1" ht="11.25">
      <c r="A5" s="45"/>
      <c r="B5" s="904" t="s">
        <v>30</v>
      </c>
      <c r="C5" s="904"/>
      <c r="D5" s="91"/>
      <c r="E5" s="904" t="s">
        <v>30</v>
      </c>
      <c r="F5" s="904"/>
      <c r="G5" s="112"/>
      <c r="H5" s="91"/>
      <c r="I5" s="904" t="s">
        <v>30</v>
      </c>
      <c r="J5" s="904"/>
      <c r="K5" s="91"/>
      <c r="L5" s="904" t="s">
        <v>30</v>
      </c>
      <c r="M5" s="904"/>
      <c r="N5" s="122" t="s">
        <v>25</v>
      </c>
      <c r="Q5" s="122" t="s">
        <v>25</v>
      </c>
    </row>
    <row r="6" spans="1:17" s="47" customFormat="1" ht="11.25">
      <c r="A6" s="45"/>
      <c r="B6" s="904" t="str">
        <f>CP_Longdate</f>
        <v>June 30, </v>
      </c>
      <c r="C6" s="904"/>
      <c r="D6" s="91"/>
      <c r="E6" s="904" t="str">
        <f>CP_Longdate</f>
        <v>June 30, </v>
      </c>
      <c r="F6" s="904"/>
      <c r="G6" s="112"/>
      <c r="H6" s="91"/>
      <c r="I6" s="904" t="str">
        <f>CP_Longdate</f>
        <v>June 30, </v>
      </c>
      <c r="J6" s="904"/>
      <c r="K6" s="91"/>
      <c r="L6" s="904" t="str">
        <f>CP_Longdate</f>
        <v>June 30, </v>
      </c>
      <c r="M6" s="904"/>
      <c r="N6" s="122" t="s">
        <v>25</v>
      </c>
      <c r="Q6" s="122" t="s">
        <v>25</v>
      </c>
    </row>
    <row r="7" spans="1:17" s="47" customFormat="1" ht="11.25">
      <c r="A7" s="45"/>
      <c r="B7" s="901">
        <f>CY</f>
        <v>2019</v>
      </c>
      <c r="C7" s="901"/>
      <c r="D7" s="91"/>
      <c r="E7" s="901">
        <f>CY</f>
        <v>2019</v>
      </c>
      <c r="F7" s="901"/>
      <c r="G7" s="112"/>
      <c r="H7" s="91"/>
      <c r="I7" s="901">
        <f>PY</f>
        <v>2018</v>
      </c>
      <c r="J7" s="901"/>
      <c r="K7" s="91"/>
      <c r="L7" s="901">
        <f>PY</f>
        <v>2018</v>
      </c>
      <c r="M7" s="901"/>
      <c r="N7" s="122" t="s">
        <v>25</v>
      </c>
      <c r="Q7" s="122" t="s">
        <v>25</v>
      </c>
    </row>
    <row r="8" spans="1:17" s="51" customFormat="1" ht="12.75">
      <c r="A8" s="52" t="s">
        <v>85</v>
      </c>
      <c r="B8" s="53" t="s">
        <v>24</v>
      </c>
      <c r="C8" s="54">
        <v>0</v>
      </c>
      <c r="D8" s="53"/>
      <c r="E8" s="53" t="s">
        <v>24</v>
      </c>
      <c r="F8" s="54">
        <v>0</v>
      </c>
      <c r="G8" s="123"/>
      <c r="H8" s="53"/>
      <c r="I8" s="53" t="s">
        <v>24</v>
      </c>
      <c r="J8" s="54">
        <v>0</v>
      </c>
      <c r="K8" s="53"/>
      <c r="L8" s="53" t="s">
        <v>24</v>
      </c>
      <c r="M8" s="54">
        <v>0</v>
      </c>
      <c r="N8" s="53"/>
      <c r="Q8" s="53"/>
    </row>
    <row r="9" spans="1:17" s="51" customFormat="1" ht="12.75">
      <c r="A9" s="52" t="s">
        <v>4</v>
      </c>
      <c r="B9" s="233" t="s">
        <v>25</v>
      </c>
      <c r="C9" s="234">
        <v>0</v>
      </c>
      <c r="D9" s="56"/>
      <c r="E9" s="56" t="s">
        <v>25</v>
      </c>
      <c r="F9" s="234">
        <v>0</v>
      </c>
      <c r="G9" s="124"/>
      <c r="H9" s="233"/>
      <c r="I9" s="233" t="s">
        <v>25</v>
      </c>
      <c r="J9" s="234">
        <v>0</v>
      </c>
      <c r="K9" s="56"/>
      <c r="L9" s="56" t="s">
        <v>25</v>
      </c>
      <c r="M9" s="234">
        <v>0</v>
      </c>
      <c r="N9" s="56"/>
      <c r="Q9" s="56"/>
    </row>
    <row r="10" spans="1:17" s="51" customFormat="1" ht="13.5" thickBot="1">
      <c r="A10" s="52" t="s">
        <v>531</v>
      </c>
      <c r="B10" s="59" t="s">
        <v>24</v>
      </c>
      <c r="C10" s="60">
        <f>SUM(C8:C9)</f>
        <v>0</v>
      </c>
      <c r="D10" s="53"/>
      <c r="E10" s="59" t="s">
        <v>24</v>
      </c>
      <c r="F10" s="60">
        <f>SUM(F8:F9)</f>
        <v>0</v>
      </c>
      <c r="G10" s="123"/>
      <c r="H10" s="53"/>
      <c r="I10" s="59" t="s">
        <v>24</v>
      </c>
      <c r="J10" s="60">
        <f>SUM(J8:J9)</f>
        <v>0</v>
      </c>
      <c r="K10" s="53"/>
      <c r="L10" s="59" t="s">
        <v>24</v>
      </c>
      <c r="M10" s="60">
        <f>SUM(M8:M9)</f>
        <v>0</v>
      </c>
      <c r="N10" s="53"/>
      <c r="Q10" s="53"/>
    </row>
    <row r="11" spans="1:17" ht="15.75" thickTop="1"/>
  </sheetData>
  <mergeCells count="20">
    <mergeCell ref="B3:C3"/>
    <mergeCell ref="B4:C4"/>
    <mergeCell ref="B5:C5"/>
    <mergeCell ref="B6:C6"/>
    <mergeCell ref="B7:C7"/>
    <mergeCell ref="E6:F6"/>
    <mergeCell ref="E7:F7"/>
    <mergeCell ref="L7:M7"/>
    <mergeCell ref="L6:M6"/>
    <mergeCell ref="L5:M5"/>
    <mergeCell ref="I5:J5"/>
    <mergeCell ref="I6:J6"/>
    <mergeCell ref="I7:J7"/>
    <mergeCell ref="L4:M4"/>
    <mergeCell ref="E3:F3"/>
    <mergeCell ref="E4:F4"/>
    <mergeCell ref="E5:F5"/>
    <mergeCell ref="L3:M3"/>
    <mergeCell ref="I3:J3"/>
    <mergeCell ref="I4:J4"/>
  </mergeCells>
  <conditionalFormatting sqref="Q1:Q1048576">
    <cfRule type="containsText" dxfId="10" priority="1" operator="containsText" text="FALSE">
      <formula>NOT(ISERROR(SEARCH("FALSE",Q1)))</formula>
    </cfRule>
  </conditionalFormatting>
  <hyperlinks>
    <hyperlink ref="A1" location="FS_CashFlows_Count" display="FS_CashFlows_Count"/>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D14"/>
  <sheetViews>
    <sheetView workbookViewId="0"/>
  </sheetViews>
  <sheetFormatPr defaultRowHeight="15"/>
  <cols>
    <col min="1" max="1" width="45.7109375" style="41" customWidth="1"/>
    <col min="2" max="2" width="2.7109375" style="67" customWidth="1"/>
    <col min="3" max="3" width="1.7109375" style="67" customWidth="1"/>
    <col min="4" max="4" width="9.140625" style="41"/>
    <col min="5" max="5" width="2.7109375" style="67" customWidth="1"/>
    <col min="6" max="6" width="1.7109375" style="67" customWidth="1"/>
    <col min="7" max="7" width="9.140625" style="41"/>
    <col min="8" max="8" width="2.7109375" style="67" customWidth="1"/>
    <col min="9" max="9" width="1.7109375" style="67" customWidth="1"/>
    <col min="10" max="10" width="9.140625" style="41"/>
    <col min="11" max="11" width="2.7109375" style="67" customWidth="1"/>
    <col min="12" max="12" width="1.7109375" style="67" customWidth="1"/>
    <col min="13" max="13" width="9.140625" style="41"/>
    <col min="14" max="14" width="1.7109375" style="41" customWidth="1"/>
    <col min="15" max="16" width="1.7109375" style="67" customWidth="1"/>
    <col min="17" max="17" width="9.140625" style="41"/>
    <col min="18" max="18" width="2.7109375" style="67" customWidth="1"/>
    <col min="19" max="19" width="1.7109375" style="67" customWidth="1"/>
    <col min="20" max="20" width="9.140625" style="41"/>
    <col min="21" max="22" width="1.7109375" style="67" customWidth="1"/>
    <col min="23" max="23" width="9.140625" style="41"/>
    <col min="24" max="24" width="2.7109375" style="67" customWidth="1"/>
    <col min="25" max="25" width="1.7109375" style="67" customWidth="1"/>
    <col min="26" max="26" width="9.140625" style="41"/>
    <col min="27" max="27" width="1.7109375" style="43" customWidth="1"/>
    <col min="28" max="29" width="9.140625" style="41"/>
    <col min="30" max="30" width="2.7109375" style="67" customWidth="1"/>
    <col min="31" max="16384" width="9.140625" style="41"/>
  </cols>
  <sheetData>
    <row r="1" spans="1:30" ht="18.75">
      <c r="A1" s="42" t="s">
        <v>94</v>
      </c>
    </row>
    <row r="2" spans="1:30">
      <c r="A2" s="44"/>
    </row>
    <row r="3" spans="1:30" s="47" customFormat="1" ht="11.25" customHeight="1">
      <c r="A3" s="125" t="s">
        <v>0</v>
      </c>
      <c r="B3" s="88" t="s">
        <v>0</v>
      </c>
      <c r="C3" s="901" t="s">
        <v>1</v>
      </c>
      <c r="D3" s="901"/>
      <c r="E3" s="901"/>
      <c r="F3" s="901"/>
      <c r="G3" s="901"/>
      <c r="H3" s="88" t="s">
        <v>0</v>
      </c>
      <c r="I3" s="901" t="s">
        <v>1</v>
      </c>
      <c r="J3" s="901"/>
      <c r="K3" s="901"/>
      <c r="L3" s="901"/>
      <c r="M3" s="901"/>
      <c r="N3" s="112" t="s">
        <v>13</v>
      </c>
      <c r="O3" s="286" t="s">
        <v>13</v>
      </c>
      <c r="P3" s="901" t="s">
        <v>28</v>
      </c>
      <c r="Q3" s="901"/>
      <c r="R3" s="901"/>
      <c r="S3" s="901"/>
      <c r="T3" s="901"/>
      <c r="U3" s="126" t="s">
        <v>13</v>
      </c>
      <c r="V3" s="901" t="s">
        <v>28</v>
      </c>
      <c r="W3" s="901"/>
      <c r="X3" s="901"/>
      <c r="Y3" s="901"/>
      <c r="Z3" s="901"/>
      <c r="AA3" s="117" t="s">
        <v>25</v>
      </c>
      <c r="AD3" s="88" t="s">
        <v>0</v>
      </c>
    </row>
    <row r="4" spans="1:30" s="47" customFormat="1" ht="11.25" customHeight="1">
      <c r="A4" s="45"/>
      <c r="B4" s="88"/>
      <c r="C4" s="912" t="str">
        <f>QTD_LC3</f>
        <v xml:space="preserve">Three Months Ended </v>
      </c>
      <c r="D4" s="912"/>
      <c r="E4" s="912"/>
      <c r="F4" s="912"/>
      <c r="G4" s="912"/>
      <c r="H4" s="88"/>
      <c r="I4" s="912" t="str">
        <f>YTD_LC3</f>
        <v xml:space="preserve">Six Months Ended </v>
      </c>
      <c r="J4" s="912"/>
      <c r="K4" s="912"/>
      <c r="L4" s="912"/>
      <c r="M4" s="912"/>
      <c r="N4" s="112"/>
      <c r="O4" s="91"/>
      <c r="P4" s="912" t="str">
        <f>QTD_LC3</f>
        <v xml:space="preserve">Three Months Ended </v>
      </c>
      <c r="Q4" s="912"/>
      <c r="R4" s="912"/>
      <c r="S4" s="912"/>
      <c r="T4" s="912"/>
      <c r="U4" s="91"/>
      <c r="V4" s="912" t="str">
        <f>YTD_LC3</f>
        <v xml:space="preserve">Six Months Ended </v>
      </c>
      <c r="W4" s="912"/>
      <c r="X4" s="912"/>
      <c r="Y4" s="912"/>
      <c r="Z4" s="912"/>
      <c r="AA4" s="117" t="s">
        <v>25</v>
      </c>
      <c r="AD4" s="88"/>
    </row>
    <row r="5" spans="1:30" s="47" customFormat="1" ht="11.25" customHeight="1">
      <c r="A5" s="45"/>
      <c r="B5" s="88"/>
      <c r="C5" s="901" t="str">
        <f>CP_Longdate&amp;CY</f>
        <v>June 30, 2019</v>
      </c>
      <c r="D5" s="901"/>
      <c r="E5" s="901"/>
      <c r="F5" s="901"/>
      <c r="G5" s="901"/>
      <c r="H5" s="88"/>
      <c r="I5" s="901" t="str">
        <f>CP_Longdate&amp;CY</f>
        <v>June 30, 2019</v>
      </c>
      <c r="J5" s="901"/>
      <c r="K5" s="901"/>
      <c r="L5" s="901"/>
      <c r="M5" s="901"/>
      <c r="N5" s="112"/>
      <c r="O5" s="91"/>
      <c r="P5" s="901" t="str">
        <f>CP_Longdate&amp;PY</f>
        <v>June 30, 2018</v>
      </c>
      <c r="Q5" s="901"/>
      <c r="R5" s="901"/>
      <c r="S5" s="901"/>
      <c r="T5" s="901"/>
      <c r="U5" s="91"/>
      <c r="V5" s="901" t="str">
        <f>CP_Longdate&amp;PY</f>
        <v>June 30, 2018</v>
      </c>
      <c r="W5" s="901"/>
      <c r="X5" s="901"/>
      <c r="Y5" s="901"/>
      <c r="Z5" s="901"/>
      <c r="AA5" s="117" t="s">
        <v>25</v>
      </c>
      <c r="AD5" s="88"/>
    </row>
    <row r="6" spans="1:30" s="47" customFormat="1" ht="11.25" customHeight="1">
      <c r="A6" s="45"/>
      <c r="B6" s="88"/>
      <c r="C6" s="917" t="s">
        <v>93</v>
      </c>
      <c r="D6" s="917"/>
      <c r="E6" s="917"/>
      <c r="F6" s="917"/>
      <c r="G6" s="917"/>
      <c r="H6" s="918"/>
      <c r="I6" s="918"/>
      <c r="J6" s="918"/>
      <c r="K6" s="918"/>
      <c r="L6" s="918"/>
      <c r="M6" s="918"/>
      <c r="N6" s="112"/>
      <c r="O6" s="91"/>
      <c r="P6" s="917" t="s">
        <v>93</v>
      </c>
      <c r="Q6" s="917"/>
      <c r="R6" s="917"/>
      <c r="S6" s="917"/>
      <c r="T6" s="917"/>
      <c r="U6" s="918"/>
      <c r="V6" s="918"/>
      <c r="W6" s="918"/>
      <c r="X6" s="918"/>
      <c r="Y6" s="918"/>
      <c r="Z6" s="918"/>
      <c r="AA6" s="117" t="s">
        <v>25</v>
      </c>
      <c r="AD6" s="88"/>
    </row>
    <row r="7" spans="1:30" s="132" customFormat="1" ht="11.25" customHeight="1">
      <c r="A7" s="127"/>
      <c r="B7" s="128" t="s">
        <v>0</v>
      </c>
      <c r="C7" s="901" t="s">
        <v>92</v>
      </c>
      <c r="D7" s="901"/>
      <c r="E7" s="128" t="s">
        <v>0</v>
      </c>
      <c r="F7" s="901" t="s">
        <v>91</v>
      </c>
      <c r="G7" s="901"/>
      <c r="H7" s="128" t="s">
        <v>0</v>
      </c>
      <c r="I7" s="901" t="s">
        <v>92</v>
      </c>
      <c r="J7" s="901"/>
      <c r="K7" s="128" t="s">
        <v>0</v>
      </c>
      <c r="L7" s="901" t="s">
        <v>91</v>
      </c>
      <c r="M7" s="901"/>
      <c r="N7" s="129" t="s">
        <v>208</v>
      </c>
      <c r="O7" s="130" t="s">
        <v>208</v>
      </c>
      <c r="P7" s="901" t="s">
        <v>92</v>
      </c>
      <c r="Q7" s="901"/>
      <c r="R7" s="128" t="s">
        <v>0</v>
      </c>
      <c r="S7" s="901" t="s">
        <v>91</v>
      </c>
      <c r="T7" s="901"/>
      <c r="U7" s="652" t="s">
        <v>208</v>
      </c>
      <c r="V7" s="901" t="s">
        <v>92</v>
      </c>
      <c r="W7" s="901"/>
      <c r="X7" s="128" t="s">
        <v>0</v>
      </c>
      <c r="Y7" s="901" t="s">
        <v>91</v>
      </c>
      <c r="Z7" s="901"/>
      <c r="AA7" s="131" t="s">
        <v>25</v>
      </c>
      <c r="AD7" s="128" t="s">
        <v>0</v>
      </c>
    </row>
    <row r="8" spans="1:30" s="139" customFormat="1" ht="11.25" customHeight="1">
      <c r="A8" s="133" t="s">
        <v>31</v>
      </c>
      <c r="B8" s="134"/>
      <c r="C8" s="135"/>
      <c r="D8" s="135"/>
      <c r="E8" s="134"/>
      <c r="F8" s="135"/>
      <c r="G8" s="135"/>
      <c r="H8" s="134"/>
      <c r="I8" s="135"/>
      <c r="J8" s="135"/>
      <c r="K8" s="134"/>
      <c r="L8" s="135"/>
      <c r="M8" s="135"/>
      <c r="N8" s="136"/>
      <c r="O8" s="137"/>
      <c r="P8" s="135"/>
      <c r="Q8" s="135"/>
      <c r="R8" s="134"/>
      <c r="S8" s="135"/>
      <c r="T8" s="135"/>
      <c r="U8" s="137"/>
      <c r="V8" s="135"/>
      <c r="W8" s="135"/>
      <c r="X8" s="134"/>
      <c r="Y8" s="135"/>
      <c r="Z8" s="135"/>
      <c r="AA8" s="138"/>
      <c r="AD8" s="134"/>
    </row>
    <row r="9" spans="1:30" s="51" customFormat="1" ht="12.75" customHeight="1">
      <c r="A9" s="140" t="s">
        <v>90</v>
      </c>
      <c r="B9" s="134"/>
      <c r="C9" s="233" t="s">
        <v>24</v>
      </c>
      <c r="D9" s="234">
        <f>MDA_VarAndFixedRevbyFeeType!D9</f>
        <v>79577</v>
      </c>
      <c r="E9" s="134"/>
      <c r="F9" s="233" t="s">
        <v>24</v>
      </c>
      <c r="G9" s="234">
        <f>MDA_VarAndFixedRevbyFeeType!G9</f>
        <v>24375</v>
      </c>
      <c r="H9" s="134"/>
      <c r="I9" s="56" t="s">
        <v>24</v>
      </c>
      <c r="J9" s="234">
        <f>MDA_VarAndFixedRevbyFeeType!D27</f>
        <v>158492</v>
      </c>
      <c r="K9" s="134"/>
      <c r="L9" s="56" t="s">
        <v>24</v>
      </c>
      <c r="M9" s="234">
        <f>MDA_VarAndFixedRevbyFeeType!G27</f>
        <v>48100</v>
      </c>
      <c r="N9" s="141"/>
      <c r="O9" s="134" t="s">
        <v>25</v>
      </c>
      <c r="P9" s="233" t="s">
        <v>24</v>
      </c>
      <c r="Q9" s="234">
        <f>MDA_VarAndFixedRevbyFeeType!K9</f>
        <v>69557</v>
      </c>
      <c r="R9" s="134" t="s">
        <v>25</v>
      </c>
      <c r="S9" s="233" t="s">
        <v>24</v>
      </c>
      <c r="T9" s="234">
        <f>MDA_VarAndFixedRevbyFeeType!N9</f>
        <v>21473</v>
      </c>
      <c r="U9" s="134" t="s">
        <v>25</v>
      </c>
      <c r="V9" s="56" t="s">
        <v>24</v>
      </c>
      <c r="W9" s="234">
        <f>MDA_VarAndFixedRevbyFeeType!K27</f>
        <v>139194</v>
      </c>
      <c r="X9" s="134" t="s">
        <v>25</v>
      </c>
      <c r="Y9" s="56" t="s">
        <v>24</v>
      </c>
      <c r="Z9" s="234">
        <f>MDA_VarAndFixedRevbyFeeType!N27</f>
        <v>41975</v>
      </c>
      <c r="AA9" s="56"/>
      <c r="AD9" s="134"/>
    </row>
    <row r="10" spans="1:30" s="51" customFormat="1" ht="12.75" customHeight="1">
      <c r="A10" s="140" t="s">
        <v>89</v>
      </c>
      <c r="B10" s="134"/>
      <c r="C10" s="233" t="s">
        <v>25</v>
      </c>
      <c r="D10" s="381">
        <f>MDA_VarAndFixedRevbyFeeType!D10</f>
        <v>435</v>
      </c>
      <c r="E10" s="134"/>
      <c r="F10" s="233" t="s">
        <v>25</v>
      </c>
      <c r="G10" s="381">
        <f>MDA_VarAndFixedRevbyFeeType!G10</f>
        <v>47516</v>
      </c>
      <c r="H10" s="134"/>
      <c r="I10" s="56" t="s">
        <v>25</v>
      </c>
      <c r="J10" s="381">
        <f>MDA_VarAndFixedRevbyFeeType!D28</f>
        <v>890</v>
      </c>
      <c r="K10" s="134"/>
      <c r="L10" s="56" t="s">
        <v>25</v>
      </c>
      <c r="M10" s="381">
        <f>MDA_VarAndFixedRevbyFeeType!G28</f>
        <v>95122</v>
      </c>
      <c r="N10" s="141"/>
      <c r="O10" s="134" t="s">
        <v>25</v>
      </c>
      <c r="P10" s="233"/>
      <c r="Q10" s="381">
        <f>MDA_VarAndFixedRevbyFeeType!K10</f>
        <v>425</v>
      </c>
      <c r="R10" s="134" t="s">
        <v>25</v>
      </c>
      <c r="S10" s="233"/>
      <c r="T10" s="381">
        <f>MDA_VarAndFixedRevbyFeeType!N10</f>
        <v>49303</v>
      </c>
      <c r="U10" s="134" t="s">
        <v>25</v>
      </c>
      <c r="V10" s="56"/>
      <c r="W10" s="381">
        <f>MDA_VarAndFixedRevbyFeeType!K28</f>
        <v>900</v>
      </c>
      <c r="X10" s="134" t="s">
        <v>25</v>
      </c>
      <c r="Y10" s="56"/>
      <c r="Z10" s="381">
        <f>MDA_VarAndFixedRevbyFeeType!N28</f>
        <v>97391</v>
      </c>
      <c r="AA10" s="56"/>
      <c r="AD10" s="134"/>
    </row>
    <row r="11" spans="1:30" s="51" customFormat="1" ht="12.75" customHeight="1">
      <c r="A11" s="140" t="s">
        <v>88</v>
      </c>
      <c r="B11" s="134"/>
      <c r="C11" s="233" t="s">
        <v>25</v>
      </c>
      <c r="D11" s="381">
        <f>MDA_VarAndFixedRevbyFeeType!D11</f>
        <v>26635</v>
      </c>
      <c r="E11" s="134"/>
      <c r="F11" s="233" t="s">
        <v>25</v>
      </c>
      <c r="G11" s="381">
        <f>MDA_VarAndFixedRevbyFeeType!G11</f>
        <v>9778</v>
      </c>
      <c r="H11" s="134"/>
      <c r="I11" s="56" t="s">
        <v>25</v>
      </c>
      <c r="J11" s="381">
        <f>MDA_VarAndFixedRevbyFeeType!D29</f>
        <v>50945</v>
      </c>
      <c r="K11" s="134"/>
      <c r="L11" s="56" t="s">
        <v>25</v>
      </c>
      <c r="M11" s="381">
        <f>MDA_VarAndFixedRevbyFeeType!G29</f>
        <v>19665</v>
      </c>
      <c r="N11" s="141"/>
      <c r="O11" s="134" t="s">
        <v>25</v>
      </c>
      <c r="P11" s="233"/>
      <c r="Q11" s="381">
        <f>MDA_VarAndFixedRevbyFeeType!K11</f>
        <v>17346</v>
      </c>
      <c r="R11" s="134" t="s">
        <v>25</v>
      </c>
      <c r="S11" s="233"/>
      <c r="T11" s="381">
        <f>MDA_VarAndFixedRevbyFeeType!N11</f>
        <v>10207</v>
      </c>
      <c r="U11" s="134" t="s">
        <v>25</v>
      </c>
      <c r="V11" s="56"/>
      <c r="W11" s="381">
        <f>MDA_VarAndFixedRevbyFeeType!K29</f>
        <v>35126</v>
      </c>
      <c r="X11" s="134" t="s">
        <v>25</v>
      </c>
      <c r="Y11" s="56"/>
      <c r="Z11" s="381">
        <f>MDA_VarAndFixedRevbyFeeType!N29</f>
        <v>20310</v>
      </c>
      <c r="AA11" s="56"/>
      <c r="AD11" s="134"/>
    </row>
    <row r="12" spans="1:30" s="51" customFormat="1" ht="12.75" customHeight="1">
      <c r="A12" s="140" t="s">
        <v>33</v>
      </c>
      <c r="B12" s="134"/>
      <c r="C12" s="239" t="s">
        <v>25</v>
      </c>
      <c r="D12" s="381">
        <f>MDA_VarAndFixedRevbyFeeType!D12</f>
        <v>302</v>
      </c>
      <c r="E12" s="134"/>
      <c r="F12" s="239" t="s">
        <v>25</v>
      </c>
      <c r="G12" s="381">
        <f>MDA_VarAndFixedRevbyFeeType!G12</f>
        <v>1867</v>
      </c>
      <c r="H12" s="134"/>
      <c r="I12" s="99" t="s">
        <v>25</v>
      </c>
      <c r="J12" s="381">
        <f>MDA_VarAndFixedRevbyFeeType!D30</f>
        <v>605</v>
      </c>
      <c r="K12" s="134"/>
      <c r="L12" s="99" t="s">
        <v>25</v>
      </c>
      <c r="M12" s="381">
        <f>MDA_VarAndFixedRevbyFeeType!G30</f>
        <v>3458</v>
      </c>
      <c r="N12" s="141"/>
      <c r="O12" s="134" t="s">
        <v>25</v>
      </c>
      <c r="P12" s="239"/>
      <c r="Q12" s="381">
        <f>MDA_VarAndFixedRevbyFeeType!K12</f>
        <v>14</v>
      </c>
      <c r="R12" s="134" t="s">
        <v>25</v>
      </c>
      <c r="S12" s="239"/>
      <c r="T12" s="381">
        <f>MDA_VarAndFixedRevbyFeeType!N12</f>
        <v>2690</v>
      </c>
      <c r="U12" s="134" t="s">
        <v>25</v>
      </c>
      <c r="V12" s="99"/>
      <c r="W12" s="381">
        <f>MDA_VarAndFixedRevbyFeeType!K30</f>
        <v>26</v>
      </c>
      <c r="X12" s="134" t="s">
        <v>25</v>
      </c>
      <c r="Y12" s="99"/>
      <c r="Z12" s="381">
        <f>MDA_VarAndFixedRevbyFeeType!N30</f>
        <v>5596</v>
      </c>
      <c r="AA12" s="56"/>
      <c r="AD12" s="134"/>
    </row>
    <row r="13" spans="1:30" s="51" customFormat="1" ht="12.75" customHeight="1" thickBot="1">
      <c r="A13" s="140" t="s">
        <v>87</v>
      </c>
      <c r="B13" s="134"/>
      <c r="C13" s="241" t="s">
        <v>24</v>
      </c>
      <c r="D13" s="402">
        <f>SUM(D9:D12)</f>
        <v>106949</v>
      </c>
      <c r="E13" s="134"/>
      <c r="F13" s="241" t="s">
        <v>24</v>
      </c>
      <c r="G13" s="402">
        <f>SUM(G9:G12)</f>
        <v>83536</v>
      </c>
      <c r="H13" s="134"/>
      <c r="I13" s="142" t="s">
        <v>24</v>
      </c>
      <c r="J13" s="402">
        <f>SUM(J9:J12)</f>
        <v>210932</v>
      </c>
      <c r="K13" s="134"/>
      <c r="L13" s="142" t="s">
        <v>24</v>
      </c>
      <c r="M13" s="402">
        <f>SUM(M9:M12)</f>
        <v>166345</v>
      </c>
      <c r="N13" s="141"/>
      <c r="O13" s="134"/>
      <c r="P13" s="241" t="s">
        <v>24</v>
      </c>
      <c r="Q13" s="402">
        <f>SUM(Q9:Q12)</f>
        <v>87342</v>
      </c>
      <c r="R13" s="134"/>
      <c r="S13" s="241" t="s">
        <v>24</v>
      </c>
      <c r="T13" s="402">
        <f>SUM(T9:T12)</f>
        <v>83673</v>
      </c>
      <c r="U13" s="134"/>
      <c r="V13" s="142" t="s">
        <v>24</v>
      </c>
      <c r="W13" s="402">
        <f>SUM(W9:W12)</f>
        <v>175246</v>
      </c>
      <c r="X13" s="134"/>
      <c r="Y13" s="142" t="s">
        <v>24</v>
      </c>
      <c r="Z13" s="402">
        <f>SUM(Z9:Z12)</f>
        <v>165272</v>
      </c>
      <c r="AA13" s="56"/>
      <c r="AD13" s="134"/>
    </row>
    <row r="14" spans="1:30" ht="15.75" thickTop="1">
      <c r="D14" s="293">
        <f>(D13+G13)-FS_StatementsofIncome!D14</f>
        <v>0</v>
      </c>
      <c r="J14" s="293">
        <f>(J13+M13)-FS_StatementsofIncome!G14</f>
        <v>0</v>
      </c>
      <c r="Q14" s="293">
        <f>(Q13+T13)-FS_StatementsofIncome!K14</f>
        <v>0</v>
      </c>
      <c r="W14" s="293">
        <f>(W13+Z13)-FS_StatementsofIncome!N14</f>
        <v>0</v>
      </c>
    </row>
  </sheetData>
  <mergeCells count="22">
    <mergeCell ref="C7:D7"/>
    <mergeCell ref="F7:G7"/>
    <mergeCell ref="C6:M6"/>
    <mergeCell ref="P6:Z6"/>
    <mergeCell ref="I3:M3"/>
    <mergeCell ref="V3:Z3"/>
    <mergeCell ref="I4:M4"/>
    <mergeCell ref="I5:M5"/>
    <mergeCell ref="V4:Z4"/>
    <mergeCell ref="V5:Z5"/>
    <mergeCell ref="P3:T3"/>
    <mergeCell ref="P4:T4"/>
    <mergeCell ref="P5:T5"/>
    <mergeCell ref="C3:G3"/>
    <mergeCell ref="C4:G4"/>
    <mergeCell ref="C5:G5"/>
    <mergeCell ref="I7:J7"/>
    <mergeCell ref="L7:M7"/>
    <mergeCell ref="V7:W7"/>
    <mergeCell ref="Y7:Z7"/>
    <mergeCell ref="P7:Q7"/>
    <mergeCell ref="S7:T7"/>
  </mergeCells>
  <conditionalFormatting sqref="AD1:AD1048576">
    <cfRule type="containsText" dxfId="9" priority="1" operator="containsText" text="FALSE">
      <formula>NOT(ISERROR(SEARCH("FALSE",AD1)))</formula>
    </cfRule>
  </conditionalFormatting>
  <hyperlinks>
    <hyperlink ref="A1" location="Notes_Revenue_Recognition" display="Notes_Revenue_Recognition"/>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9"/>
  <sheetViews>
    <sheetView workbookViewId="0">
      <selection activeCell="A20" sqref="A19:A20"/>
    </sheetView>
  </sheetViews>
  <sheetFormatPr defaultRowHeight="15"/>
  <cols>
    <col min="1" max="1" width="85.7109375" style="41" customWidth="1"/>
    <col min="2" max="2" width="2.7109375" style="41" customWidth="1"/>
    <col min="3" max="3" width="1.7109375" style="41" customWidth="1"/>
    <col min="4" max="4" width="13.28515625" style="41" customWidth="1"/>
    <col min="5" max="5" width="2.7109375" style="67" customWidth="1"/>
    <col min="6" max="6" width="1.7109375" style="67" customWidth="1"/>
    <col min="7" max="7" width="13.28515625" style="41" customWidth="1"/>
    <col min="8" max="8" width="1.7109375" style="43" customWidth="1"/>
    <col min="9" max="16384" width="9.140625" style="41"/>
  </cols>
  <sheetData>
    <row r="1" spans="1:8" ht="18.75">
      <c r="A1" s="42" t="s">
        <v>98</v>
      </c>
      <c r="B1" s="42"/>
      <c r="C1" s="42"/>
      <c r="D1" s="42"/>
    </row>
    <row r="2" spans="1:8">
      <c r="A2" s="44"/>
      <c r="B2" s="44"/>
      <c r="C2" s="44"/>
      <c r="D2" s="44"/>
    </row>
    <row r="3" spans="1:8" s="401" customFormat="1" ht="12.75" customHeight="1">
      <c r="A3" s="398"/>
      <c r="B3" s="398"/>
      <c r="C3" s="904" t="s">
        <v>29</v>
      </c>
      <c r="D3" s="918"/>
      <c r="E3" s="918"/>
      <c r="F3" s="904" t="s">
        <v>466</v>
      </c>
      <c r="G3" s="918"/>
      <c r="H3" s="918"/>
    </row>
    <row r="4" spans="1:8" s="401" customFormat="1" ht="12.75" customHeight="1">
      <c r="A4" s="398"/>
      <c r="B4" s="398"/>
      <c r="C4" s="904" t="s">
        <v>30</v>
      </c>
      <c r="D4" s="918"/>
      <c r="E4" s="918"/>
      <c r="F4" s="904" t="s">
        <v>30</v>
      </c>
      <c r="G4" s="918"/>
      <c r="H4" s="918"/>
    </row>
    <row r="5" spans="1:8" s="401" customFormat="1" ht="12.75" customHeight="1">
      <c r="A5" s="398"/>
      <c r="B5" s="398"/>
      <c r="C5" s="904" t="str">
        <f>CP_Longdate</f>
        <v>June 30, </v>
      </c>
      <c r="D5" s="918"/>
      <c r="E5" s="918"/>
      <c r="F5" s="904" t="str">
        <f>CP_Longdate</f>
        <v>June 30, </v>
      </c>
      <c r="G5" s="918"/>
      <c r="H5" s="918"/>
    </row>
    <row r="6" spans="1:8" s="401" customFormat="1" ht="12.75" customHeight="1">
      <c r="A6" s="398"/>
      <c r="B6" s="398"/>
      <c r="C6" s="901">
        <f>CY</f>
        <v>2019</v>
      </c>
      <c r="D6" s="919"/>
      <c r="E6" s="919"/>
      <c r="F6" s="901">
        <f>CY</f>
        <v>2019</v>
      </c>
      <c r="G6" s="919"/>
      <c r="H6" s="919"/>
    </row>
    <row r="7" spans="1:8" s="401" customFormat="1" ht="12.75">
      <c r="A7" s="398" t="s">
        <v>97</v>
      </c>
      <c r="B7" s="398"/>
      <c r="C7" s="398"/>
      <c r="D7" s="415">
        <f>G7-2589</f>
        <v>2558</v>
      </c>
      <c r="E7" s="380" t="s">
        <v>0</v>
      </c>
      <c r="F7" s="380" t="s">
        <v>24</v>
      </c>
      <c r="G7" s="381">
        <v>5147</v>
      </c>
      <c r="H7" s="380"/>
    </row>
    <row r="8" spans="1:8" s="51" customFormat="1" ht="12.75">
      <c r="A8" s="52" t="s">
        <v>96</v>
      </c>
      <c r="B8" s="398"/>
      <c r="C8" s="398"/>
      <c r="D8" s="415">
        <f>G8-2834</f>
        <v>2803</v>
      </c>
      <c r="E8" s="56"/>
      <c r="F8" s="56" t="s">
        <v>25</v>
      </c>
      <c r="G8" s="61">
        <v>5637</v>
      </c>
      <c r="H8" s="56"/>
    </row>
    <row r="9" spans="1:8" s="51" customFormat="1" ht="12.75">
      <c r="A9" s="52" t="s">
        <v>95</v>
      </c>
      <c r="B9" s="398"/>
      <c r="C9" s="398"/>
      <c r="D9" s="77">
        <v>0</v>
      </c>
      <c r="E9" s="56"/>
      <c r="F9" s="56" t="s">
        <v>25</v>
      </c>
      <c r="G9" s="77">
        <v>0</v>
      </c>
      <c r="H9" s="56"/>
    </row>
  </sheetData>
  <mergeCells count="8">
    <mergeCell ref="C6:E6"/>
    <mergeCell ref="F6:H6"/>
    <mergeCell ref="F5:H5"/>
    <mergeCell ref="F3:H3"/>
    <mergeCell ref="F4:H4"/>
    <mergeCell ref="C3:E3"/>
    <mergeCell ref="C4:E4"/>
    <mergeCell ref="C5:E5"/>
  </mergeCells>
  <hyperlinks>
    <hyperlink ref="A1" location="Notes_Operating_Lease" display="Notes_Operating_Lease"/>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4"/>
  <sheetViews>
    <sheetView workbookViewId="0">
      <selection activeCell="A24" sqref="A24"/>
    </sheetView>
  </sheetViews>
  <sheetFormatPr defaultRowHeight="15"/>
  <cols>
    <col min="1" max="1" width="85.7109375" style="41" customWidth="1"/>
    <col min="2" max="2" width="2.7109375" style="43" customWidth="1"/>
    <col min="3" max="3" width="9.140625" style="41"/>
    <col min="4" max="4" width="1.7109375" style="43" customWidth="1"/>
    <col min="5" max="16384" width="9.140625" style="41"/>
  </cols>
  <sheetData>
    <row r="1" spans="1:4" ht="18.75">
      <c r="A1" s="42" t="s">
        <v>101</v>
      </c>
    </row>
    <row r="2" spans="1:4">
      <c r="A2" s="44"/>
    </row>
    <row r="3" spans="1:4" s="144" customFormat="1" ht="12.75" customHeight="1">
      <c r="A3" s="133" t="s">
        <v>100</v>
      </c>
      <c r="B3" s="56" t="s">
        <v>0</v>
      </c>
      <c r="C3" s="143">
        <v>2.9</v>
      </c>
      <c r="D3" s="134" t="s">
        <v>99</v>
      </c>
    </row>
    <row r="4" spans="1:4" s="144" customFormat="1" ht="12.75" customHeight="1">
      <c r="A4" s="133" t="s">
        <v>362</v>
      </c>
      <c r="B4" s="134" t="s">
        <v>25</v>
      </c>
      <c r="C4" s="143">
        <v>6</v>
      </c>
      <c r="D4" s="134"/>
    </row>
  </sheetData>
  <hyperlinks>
    <hyperlink ref="A1" location="Notes_Weighted_Average_Lease" display="Notes_Weighted_Average_Lease"/>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2"/>
  <sheetViews>
    <sheetView workbookViewId="0">
      <selection activeCell="Q41" sqref="Q41"/>
    </sheetView>
  </sheetViews>
  <sheetFormatPr defaultRowHeight="15"/>
  <cols>
    <col min="1" max="1" width="85.7109375" style="41" customWidth="1"/>
    <col min="2" max="2" width="2.7109375" style="43" customWidth="1"/>
    <col min="3" max="3" width="1.7109375" style="43" customWidth="1"/>
    <col min="4" max="4" width="9.140625" style="41"/>
    <col min="5" max="5" width="1.7109375" style="43" customWidth="1"/>
    <col min="6" max="16384" width="9.140625" style="41"/>
  </cols>
  <sheetData>
    <row r="1" spans="1:5" ht="18.75">
      <c r="A1" s="42" t="s">
        <v>106</v>
      </c>
    </row>
    <row r="2" spans="1:5">
      <c r="A2" s="44"/>
    </row>
    <row r="3" spans="1:5" s="114" customFormat="1" ht="12.75" customHeight="1">
      <c r="A3" s="133" t="str">
        <f>"Remainder of "&amp;FutureYear_Year1</f>
        <v>Remainder of 2019</v>
      </c>
      <c r="B3" s="134" t="s">
        <v>0</v>
      </c>
      <c r="C3" s="134" t="s">
        <v>24</v>
      </c>
      <c r="D3" s="145">
        <v>5640</v>
      </c>
      <c r="E3" s="56"/>
    </row>
    <row r="4" spans="1:5" s="114" customFormat="1" ht="12.75" customHeight="1">
      <c r="A4" s="133">
        <f>FutureYear_Year2</f>
        <v>2020</v>
      </c>
      <c r="B4" s="134"/>
      <c r="C4" s="134" t="s">
        <v>25</v>
      </c>
      <c r="D4" s="145">
        <v>7684</v>
      </c>
      <c r="E4" s="56"/>
    </row>
    <row r="5" spans="1:5" s="114" customFormat="1" ht="12.75" customHeight="1">
      <c r="A5" s="133">
        <f>FutureYear_Year3</f>
        <v>2021</v>
      </c>
      <c r="B5" s="134"/>
      <c r="C5" s="134" t="s">
        <v>25</v>
      </c>
      <c r="D5" s="145">
        <v>5349</v>
      </c>
      <c r="E5" s="56"/>
    </row>
    <row r="6" spans="1:5" s="114" customFormat="1" ht="12.75" customHeight="1">
      <c r="A6" s="133">
        <f>FutureYear_Year4</f>
        <v>2022</v>
      </c>
      <c r="B6" s="134"/>
      <c r="C6" s="134" t="s">
        <v>25</v>
      </c>
      <c r="D6" s="145">
        <v>4050</v>
      </c>
      <c r="E6" s="56"/>
    </row>
    <row r="7" spans="1:5" s="114" customFormat="1" ht="12.75" customHeight="1">
      <c r="A7" s="133">
        <f>FutureYear_Year5</f>
        <v>2023</v>
      </c>
      <c r="B7" s="134"/>
      <c r="C7" s="134" t="s">
        <v>25</v>
      </c>
      <c r="D7" s="145">
        <v>3876</v>
      </c>
      <c r="E7" s="56"/>
    </row>
    <row r="8" spans="1:5" s="114" customFormat="1" ht="12.75" customHeight="1">
      <c r="A8" s="133" t="s">
        <v>105</v>
      </c>
      <c r="B8" s="134"/>
      <c r="C8" s="146" t="s">
        <v>25</v>
      </c>
      <c r="D8" s="147">
        <v>11151</v>
      </c>
      <c r="E8" s="56"/>
    </row>
    <row r="9" spans="1:5" s="114" customFormat="1" ht="12.75" customHeight="1">
      <c r="A9" s="133" t="s">
        <v>104</v>
      </c>
      <c r="B9" s="134"/>
      <c r="C9" s="134" t="s">
        <v>25</v>
      </c>
      <c r="D9" s="145">
        <f>SUM(D3:D8)</f>
        <v>37750</v>
      </c>
      <c r="E9" s="56"/>
    </row>
    <row r="10" spans="1:5" s="114" customFormat="1" ht="12.75" customHeight="1">
      <c r="A10" s="133" t="s">
        <v>103</v>
      </c>
      <c r="B10" s="134"/>
      <c r="C10" s="137" t="s">
        <v>25</v>
      </c>
      <c r="D10" s="148">
        <v>-3222</v>
      </c>
      <c r="E10" s="56"/>
    </row>
    <row r="11" spans="1:5" s="114" customFormat="1" ht="12.75" customHeight="1" thickBot="1">
      <c r="A11" s="133" t="s">
        <v>102</v>
      </c>
      <c r="B11" s="134"/>
      <c r="C11" s="149" t="s">
        <v>24</v>
      </c>
      <c r="D11" s="150">
        <f>SUM(D9:D10)</f>
        <v>34528</v>
      </c>
      <c r="E11" s="56"/>
    </row>
    <row r="12" spans="1:5" ht="15.75" thickTop="1"/>
  </sheetData>
  <hyperlinks>
    <hyperlink ref="A1" location="Notes_Minimum_Lease" display="Notes_Minimum_Lease"/>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10"/>
  <sheetViews>
    <sheetView workbookViewId="0">
      <selection activeCell="A17" sqref="A17"/>
    </sheetView>
  </sheetViews>
  <sheetFormatPr defaultRowHeight="15"/>
  <cols>
    <col min="1" max="1" width="85.7109375" style="41" customWidth="1"/>
    <col min="2" max="2" width="2.7109375" style="43" customWidth="1"/>
    <col min="3" max="3" width="1.7109375" style="43" customWidth="1"/>
    <col min="4" max="4" width="9.140625" style="41"/>
    <col min="5" max="5" width="1.7109375" style="43" customWidth="1"/>
    <col min="6" max="16384" width="9.140625" style="41"/>
  </cols>
  <sheetData>
    <row r="1" spans="1:5" ht="18.75">
      <c r="A1" s="42" t="s">
        <v>377</v>
      </c>
    </row>
    <row r="2" spans="1:5">
      <c r="A2" s="44"/>
    </row>
    <row r="3" spans="1:5" s="114" customFormat="1" ht="12.75" customHeight="1">
      <c r="A3" s="133" t="str">
        <f>"Remainder of "&amp;FutureYear_Year1</f>
        <v>Remainder of 2019</v>
      </c>
      <c r="B3" s="134" t="s">
        <v>0</v>
      </c>
      <c r="C3" s="134" t="s">
        <v>24</v>
      </c>
      <c r="D3" s="145">
        <v>5640</v>
      </c>
      <c r="E3" s="56"/>
    </row>
    <row r="4" spans="1:5" s="114" customFormat="1" ht="12.75" customHeight="1">
      <c r="A4" s="133">
        <f>FutureYear_Year2</f>
        <v>2020</v>
      </c>
      <c r="B4" s="134"/>
      <c r="C4" s="134" t="s">
        <v>25</v>
      </c>
      <c r="D4" s="145">
        <v>7684</v>
      </c>
      <c r="E4" s="56"/>
    </row>
    <row r="5" spans="1:5" s="114" customFormat="1" ht="12.75" customHeight="1">
      <c r="A5" s="133">
        <f>FutureYear_Year3</f>
        <v>2021</v>
      </c>
      <c r="B5" s="134"/>
      <c r="C5" s="134" t="s">
        <v>25</v>
      </c>
      <c r="D5" s="145">
        <v>5349</v>
      </c>
      <c r="E5" s="56"/>
    </row>
    <row r="6" spans="1:5" s="114" customFormat="1" ht="12.75" customHeight="1">
      <c r="A6" s="133">
        <f>FutureYear_Year4</f>
        <v>2022</v>
      </c>
      <c r="B6" s="134"/>
      <c r="C6" s="134" t="s">
        <v>25</v>
      </c>
      <c r="D6" s="145">
        <v>4050</v>
      </c>
      <c r="E6" s="56"/>
    </row>
    <row r="7" spans="1:5" s="114" customFormat="1" ht="12.75" customHeight="1">
      <c r="A7" s="133">
        <f>FutureYear_Year5</f>
        <v>2023</v>
      </c>
      <c r="B7" s="134"/>
      <c r="C7" s="134" t="s">
        <v>25</v>
      </c>
      <c r="D7" s="145">
        <v>3876</v>
      </c>
      <c r="E7" s="56"/>
    </row>
    <row r="8" spans="1:5" s="114" customFormat="1" ht="12.75" customHeight="1">
      <c r="A8" s="133" t="s">
        <v>105</v>
      </c>
      <c r="B8" s="134"/>
      <c r="C8" s="146" t="s">
        <v>25</v>
      </c>
      <c r="D8" s="147">
        <v>11151</v>
      </c>
      <c r="E8" s="56"/>
    </row>
    <row r="9" spans="1:5" s="114" customFormat="1" ht="12.75" customHeight="1" thickBot="1">
      <c r="A9" s="133"/>
      <c r="B9" s="134"/>
      <c r="C9" s="149" t="s">
        <v>24</v>
      </c>
      <c r="D9" s="150">
        <f>SUM(D3:D8)</f>
        <v>37750</v>
      </c>
      <c r="E9" s="56"/>
    </row>
    <row r="10" spans="1:5" ht="15.75" thickTop="1"/>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6"/>
  <sheetViews>
    <sheetView workbookViewId="0">
      <selection activeCell="D5" sqref="D5"/>
    </sheetView>
  </sheetViews>
  <sheetFormatPr defaultRowHeight="15"/>
  <cols>
    <col min="1" max="1" width="85.7109375" style="41" customWidth="1"/>
    <col min="2" max="2" width="2.7109375" style="67" customWidth="1"/>
    <col min="3" max="3" width="1.7109375" style="67" customWidth="1"/>
    <col min="4" max="4" width="9.140625" style="41"/>
    <col min="5" max="5" width="1.7109375" style="43" customWidth="1"/>
    <col min="6" max="16384" width="9.140625" style="41"/>
  </cols>
  <sheetData>
    <row r="1" spans="1:5" ht="18.75">
      <c r="A1" s="42" t="s">
        <v>109</v>
      </c>
    </row>
    <row r="2" spans="1:5">
      <c r="A2" s="44"/>
    </row>
    <row r="3" spans="1:5" s="114" customFormat="1" ht="12.75" customHeight="1">
      <c r="A3" s="133" t="s">
        <v>108</v>
      </c>
      <c r="B3" s="134" t="s">
        <v>0</v>
      </c>
      <c r="C3" s="134" t="s">
        <v>24</v>
      </c>
      <c r="D3" s="145">
        <v>168800</v>
      </c>
      <c r="E3" s="56"/>
    </row>
    <row r="4" spans="1:5" s="114" customFormat="1" ht="12.75" customHeight="1">
      <c r="A4" s="133" t="s">
        <v>107</v>
      </c>
      <c r="B4" s="134"/>
      <c r="C4" s="137" t="s">
        <v>25</v>
      </c>
      <c r="D4" s="148">
        <v>154300</v>
      </c>
      <c r="E4" s="56"/>
    </row>
    <row r="5" spans="1:5" s="114" customFormat="1" ht="12.75" customHeight="1" thickBot="1">
      <c r="A5" s="133" t="s">
        <v>54</v>
      </c>
      <c r="B5" s="134"/>
      <c r="C5" s="149" t="s">
        <v>24</v>
      </c>
      <c r="D5" s="150">
        <f>SUM(D3:D4)</f>
        <v>323100</v>
      </c>
      <c r="E5" s="56"/>
    </row>
    <row r="6" spans="1:5" ht="15.75" thickTop="1"/>
  </sheetData>
  <hyperlinks>
    <hyperlink ref="A1" location="Notes_Intangible_Assets_Goodwill" display="Notes_Intangible_Assets_Goodwill"/>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7"/>
  <sheetViews>
    <sheetView workbookViewId="0">
      <selection activeCell="A35" sqref="A35"/>
    </sheetView>
  </sheetViews>
  <sheetFormatPr defaultRowHeight="15"/>
  <cols>
    <col min="1" max="1" width="85.7109375" style="41" customWidth="1"/>
    <col min="2" max="2" width="2.7109375" style="43" customWidth="1"/>
    <col min="3" max="3" width="1.7109375" style="67" customWidth="1"/>
    <col min="4" max="4" width="10.140625" style="41" bestFit="1" customWidth="1"/>
    <col min="5" max="5" width="2.7109375" style="43" customWidth="1"/>
    <col min="6" max="6" width="9.140625" style="41"/>
    <col min="7" max="7" width="2.7109375" style="43" customWidth="1"/>
    <col min="8" max="8" width="13.7109375" style="41" customWidth="1"/>
    <col min="9" max="9" width="1.7109375" style="43" customWidth="1"/>
    <col min="10" max="16384" width="9.140625" style="41"/>
  </cols>
  <sheetData>
    <row r="1" spans="1:9" ht="18.75">
      <c r="A1" s="42" t="s">
        <v>220</v>
      </c>
    </row>
    <row r="2" spans="1:9">
      <c r="A2" s="44"/>
    </row>
    <row r="3" spans="1:9" s="47" customFormat="1" ht="11.25">
      <c r="A3" s="63" t="s">
        <v>211</v>
      </c>
      <c r="B3" s="90" t="s">
        <v>0</v>
      </c>
      <c r="C3" s="901" t="s">
        <v>374</v>
      </c>
      <c r="D3" s="901"/>
      <c r="E3" s="90" t="s">
        <v>0</v>
      </c>
      <c r="F3" s="196" t="s">
        <v>212</v>
      </c>
      <c r="G3" s="90" t="s">
        <v>0</v>
      </c>
      <c r="H3" s="196" t="s">
        <v>213</v>
      </c>
      <c r="I3" s="90" t="s">
        <v>25</v>
      </c>
    </row>
    <row r="4" spans="1:9" s="51" customFormat="1" ht="12.75">
      <c r="A4" s="62" t="s">
        <v>214</v>
      </c>
      <c r="B4" s="56" t="s">
        <v>25</v>
      </c>
      <c r="C4" s="56" t="s">
        <v>24</v>
      </c>
      <c r="D4" s="212">
        <v>1.0000000000000001E-5</v>
      </c>
      <c r="E4" s="56" t="s">
        <v>25</v>
      </c>
      <c r="F4" s="65">
        <v>1</v>
      </c>
      <c r="G4" s="56" t="s">
        <v>25</v>
      </c>
      <c r="H4" s="66" t="s">
        <v>215</v>
      </c>
      <c r="I4" s="56"/>
    </row>
    <row r="5" spans="1:9" s="51" customFormat="1" ht="12.75">
      <c r="A5" s="62" t="s">
        <v>216</v>
      </c>
      <c r="B5" s="56" t="s">
        <v>25</v>
      </c>
      <c r="C5" s="56" t="s">
        <v>24</v>
      </c>
      <c r="D5" s="212">
        <v>1.0000000000000001E-5</v>
      </c>
      <c r="E5" s="56" t="s">
        <v>25</v>
      </c>
      <c r="F5" s="65">
        <v>10</v>
      </c>
      <c r="G5" s="56" t="s">
        <v>25</v>
      </c>
      <c r="H5" s="66" t="s">
        <v>215</v>
      </c>
      <c r="I5" s="56"/>
    </row>
    <row r="6" spans="1:9" s="51" customFormat="1" ht="12.75">
      <c r="A6" s="62" t="s">
        <v>217</v>
      </c>
      <c r="B6" s="56" t="s">
        <v>25</v>
      </c>
      <c r="C6" s="56" t="s">
        <v>24</v>
      </c>
      <c r="D6" s="212">
        <v>1.0000000000000001E-5</v>
      </c>
      <c r="E6" s="56" t="s">
        <v>25</v>
      </c>
      <c r="F6" s="65">
        <v>1</v>
      </c>
      <c r="G6" s="56" t="s">
        <v>25</v>
      </c>
      <c r="H6" s="66" t="s">
        <v>218</v>
      </c>
      <c r="I6" s="56"/>
    </row>
    <row r="7" spans="1:9" s="51" customFormat="1" ht="12.75">
      <c r="A7" s="62" t="s">
        <v>219</v>
      </c>
      <c r="B7" s="56" t="s">
        <v>25</v>
      </c>
      <c r="C7" s="56" t="s">
        <v>24</v>
      </c>
      <c r="D7" s="212">
        <v>1.0000000000000001E-5</v>
      </c>
      <c r="E7" s="56" t="s">
        <v>25</v>
      </c>
      <c r="F7" s="65">
        <v>10</v>
      </c>
      <c r="G7" s="56" t="s">
        <v>25</v>
      </c>
      <c r="H7" s="66" t="s">
        <v>218</v>
      </c>
      <c r="I7" s="56"/>
    </row>
  </sheetData>
  <mergeCells count="1">
    <mergeCell ref="C3:D3"/>
  </mergeCells>
  <hyperlinks>
    <hyperlink ref="A1" location="Notes_SubsequentEvents" display="Notes_SubsequentEvents"/>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P11"/>
  <sheetViews>
    <sheetView workbookViewId="0">
      <selection activeCell="U14" sqref="U14"/>
    </sheetView>
  </sheetViews>
  <sheetFormatPr defaultRowHeight="15"/>
  <cols>
    <col min="1" max="1" width="45.7109375" style="41" customWidth="1"/>
    <col min="2" max="2" width="2.7109375" style="67" customWidth="1"/>
    <col min="3" max="3" width="12.7109375" style="41" customWidth="1"/>
    <col min="4" max="4" width="2.7109375" style="67" customWidth="1"/>
    <col min="5" max="5" width="1.7109375" style="67" customWidth="1"/>
    <col min="6" max="6" width="9.140625" style="41"/>
    <col min="7" max="7" width="2.7109375" style="67" customWidth="1"/>
    <col min="8" max="8" width="1.7109375" style="67" customWidth="1"/>
    <col min="9" max="9" width="12.7109375" style="41" customWidth="1"/>
    <col min="10" max="10" width="2.7109375" style="67" customWidth="1"/>
    <col min="11" max="11" width="1.7109375" style="67" customWidth="1"/>
    <col min="12" max="12" width="12.7109375" style="41" customWidth="1"/>
    <col min="13" max="13" width="2.7109375" style="67" customWidth="1"/>
    <col min="14" max="14" width="1.7109375" style="67" customWidth="1"/>
    <col min="15" max="15" width="9.140625" style="41"/>
    <col min="16" max="16" width="2.7109375" style="67" customWidth="1"/>
    <col min="17" max="17" width="1.7109375" style="67" customWidth="1"/>
    <col min="18" max="18" width="12.7109375" style="41" customWidth="1"/>
    <col min="19" max="19" width="2.7109375" style="67" customWidth="1"/>
    <col min="20" max="20" width="1.7109375" style="67" customWidth="1"/>
    <col min="21" max="21" width="12.7109375" style="41" customWidth="1"/>
    <col min="22" max="22" width="1.7109375" style="43" customWidth="1"/>
    <col min="23" max="24" width="9.140625" style="41"/>
    <col min="25" max="25" width="1.7109375" style="67" customWidth="1"/>
    <col min="26" max="26" width="9.140625" style="41"/>
    <col min="27" max="27" width="2.7109375" style="67" customWidth="1"/>
    <col min="28" max="28" width="1.7109375" style="67" customWidth="1"/>
    <col min="29" max="29" width="12.7109375" style="41" customWidth="1"/>
    <col min="30" max="30" width="2.7109375" style="67" customWidth="1"/>
    <col min="31" max="31" width="1.7109375" style="67" customWidth="1"/>
    <col min="32" max="32" width="12.7109375" style="41" customWidth="1"/>
    <col min="33" max="33" width="2.7109375" style="67" customWidth="1"/>
    <col min="34" max="34" width="1.7109375" style="67" customWidth="1"/>
    <col min="35" max="35" width="9.140625" style="41"/>
    <col min="36" max="36" width="2.7109375" style="67" customWidth="1"/>
    <col min="37" max="37" width="1.7109375" style="67" customWidth="1"/>
    <col min="38" max="38" width="12.7109375" style="41" customWidth="1"/>
    <col min="39" max="39" width="2.7109375" style="67" customWidth="1"/>
    <col min="40" max="40" width="1.7109375" style="67" customWidth="1"/>
    <col min="41" max="41" width="12.7109375" style="41" customWidth="1"/>
    <col min="42" max="42" width="1.7109375" style="43" customWidth="1"/>
    <col min="43" max="16384" width="9.140625" style="41"/>
  </cols>
  <sheetData>
    <row r="1" spans="1:42" ht="18.75">
      <c r="A1" s="42" t="s">
        <v>117</v>
      </c>
      <c r="Z1" s="40" t="s">
        <v>356</v>
      </c>
    </row>
    <row r="2" spans="1:42">
      <c r="A2" s="44"/>
    </row>
    <row r="3" spans="1:42" s="152" customFormat="1" ht="11.25" customHeight="1">
      <c r="A3" s="151"/>
      <c r="B3" s="91" t="s">
        <v>0</v>
      </c>
      <c r="C3" s="151"/>
      <c r="D3" s="91" t="s">
        <v>0</v>
      </c>
      <c r="E3" s="901" t="s">
        <v>1</v>
      </c>
      <c r="F3" s="901"/>
      <c r="G3" s="901"/>
      <c r="H3" s="901"/>
      <c r="I3" s="901"/>
      <c r="J3" s="901"/>
      <c r="K3" s="901"/>
      <c r="L3" s="901"/>
      <c r="M3" s="91" t="s">
        <v>0</v>
      </c>
      <c r="N3" s="901" t="s">
        <v>1</v>
      </c>
      <c r="O3" s="901"/>
      <c r="P3" s="901"/>
      <c r="Q3" s="901"/>
      <c r="R3" s="901"/>
      <c r="S3" s="901"/>
      <c r="T3" s="901"/>
      <c r="U3" s="901"/>
      <c r="V3" s="46" t="s">
        <v>25</v>
      </c>
      <c r="Y3" s="901" t="s">
        <v>1</v>
      </c>
      <c r="Z3" s="901"/>
      <c r="AA3" s="901"/>
      <c r="AB3" s="901"/>
      <c r="AC3" s="901"/>
      <c r="AD3" s="901"/>
      <c r="AE3" s="901"/>
      <c r="AF3" s="901"/>
      <c r="AG3" s="91" t="s">
        <v>0</v>
      </c>
      <c r="AH3" s="901" t="s">
        <v>1</v>
      </c>
      <c r="AI3" s="901"/>
      <c r="AJ3" s="901"/>
      <c r="AK3" s="901"/>
      <c r="AL3" s="901"/>
      <c r="AM3" s="901"/>
      <c r="AN3" s="901"/>
      <c r="AO3" s="901"/>
      <c r="AP3" s="46" t="s">
        <v>25</v>
      </c>
    </row>
    <row r="4" spans="1:42" s="152" customFormat="1" ht="11.25" customHeight="1">
      <c r="A4" s="68"/>
      <c r="B4" s="91"/>
      <c r="C4" s="153"/>
      <c r="D4" s="91" t="s">
        <v>0</v>
      </c>
      <c r="E4" s="920" t="str">
        <f>CP_Longdate&amp;CY</f>
        <v>June 30, 2019</v>
      </c>
      <c r="F4" s="920"/>
      <c r="G4" s="920"/>
      <c r="H4" s="920"/>
      <c r="I4" s="920"/>
      <c r="J4" s="920"/>
      <c r="K4" s="920"/>
      <c r="L4" s="920"/>
      <c r="M4" s="91" t="s">
        <v>0</v>
      </c>
      <c r="N4" s="920" t="str">
        <f>FY_LongDate&amp;PY</f>
        <v>December 31, 2018</v>
      </c>
      <c r="O4" s="920"/>
      <c r="P4" s="920"/>
      <c r="Q4" s="920"/>
      <c r="R4" s="920"/>
      <c r="S4" s="920"/>
      <c r="T4" s="920"/>
      <c r="U4" s="920"/>
      <c r="V4" s="46" t="s">
        <v>25</v>
      </c>
      <c r="Y4" s="920" t="str">
        <f>FY_LongDate&amp;CY</f>
        <v>December 31, 2019</v>
      </c>
      <c r="Z4" s="920"/>
      <c r="AA4" s="920"/>
      <c r="AB4" s="920"/>
      <c r="AC4" s="920"/>
      <c r="AD4" s="920"/>
      <c r="AE4" s="920"/>
      <c r="AF4" s="920"/>
      <c r="AG4" s="91" t="s">
        <v>0</v>
      </c>
      <c r="AH4" s="920" t="str">
        <f>CP_Longdate&amp;PY</f>
        <v>June 30, 2018</v>
      </c>
      <c r="AI4" s="920"/>
      <c r="AJ4" s="920"/>
      <c r="AK4" s="920"/>
      <c r="AL4" s="920"/>
      <c r="AM4" s="920"/>
      <c r="AN4" s="920"/>
      <c r="AO4" s="920"/>
      <c r="AP4" s="46" t="s">
        <v>25</v>
      </c>
    </row>
    <row r="5" spans="1:42" s="152" customFormat="1" ht="11.25" customHeight="1">
      <c r="A5" s="68"/>
      <c r="B5" s="91"/>
      <c r="C5" s="154" t="s">
        <v>113</v>
      </c>
      <c r="D5" s="91"/>
      <c r="E5" s="91"/>
      <c r="F5" s="153"/>
      <c r="G5" s="155"/>
      <c r="H5" s="912" t="s">
        <v>53</v>
      </c>
      <c r="I5" s="912"/>
      <c r="J5" s="155"/>
      <c r="K5" s="912" t="s">
        <v>116</v>
      </c>
      <c r="L5" s="912"/>
      <c r="M5" s="91"/>
      <c r="N5" s="91"/>
      <c r="O5" s="153"/>
      <c r="P5" s="155"/>
      <c r="Q5" s="912" t="s">
        <v>53</v>
      </c>
      <c r="R5" s="912"/>
      <c r="S5" s="155"/>
      <c r="T5" s="912" t="s">
        <v>116</v>
      </c>
      <c r="U5" s="912"/>
      <c r="V5" s="46" t="s">
        <v>25</v>
      </c>
      <c r="Y5" s="91"/>
      <c r="Z5" s="153"/>
      <c r="AA5" s="155"/>
      <c r="AB5" s="912" t="s">
        <v>53</v>
      </c>
      <c r="AC5" s="912"/>
      <c r="AD5" s="155"/>
      <c r="AE5" s="912" t="s">
        <v>116</v>
      </c>
      <c r="AF5" s="912"/>
      <c r="AG5" s="91"/>
      <c r="AH5" s="91"/>
      <c r="AI5" s="153"/>
      <c r="AJ5" s="155"/>
      <c r="AK5" s="912" t="s">
        <v>53</v>
      </c>
      <c r="AL5" s="912"/>
      <c r="AM5" s="155"/>
      <c r="AN5" s="912" t="s">
        <v>116</v>
      </c>
      <c r="AO5" s="912"/>
      <c r="AP5" s="46" t="s">
        <v>25</v>
      </c>
    </row>
    <row r="6" spans="1:42" s="152" customFormat="1" ht="11.25" customHeight="1">
      <c r="A6" s="151"/>
      <c r="B6" s="91" t="s">
        <v>0</v>
      </c>
      <c r="C6" s="64" t="s">
        <v>115</v>
      </c>
      <c r="D6" s="91" t="s">
        <v>0</v>
      </c>
      <c r="E6" s="901" t="s">
        <v>114</v>
      </c>
      <c r="F6" s="901"/>
      <c r="G6" s="91" t="s">
        <v>0</v>
      </c>
      <c r="H6" s="901" t="s">
        <v>113</v>
      </c>
      <c r="I6" s="901"/>
      <c r="J6" s="91" t="s">
        <v>0</v>
      </c>
      <c r="K6" s="901" t="s">
        <v>112</v>
      </c>
      <c r="L6" s="901"/>
      <c r="M6" s="91" t="s">
        <v>0</v>
      </c>
      <c r="N6" s="901" t="s">
        <v>114</v>
      </c>
      <c r="O6" s="901"/>
      <c r="P6" s="91" t="s">
        <v>0</v>
      </c>
      <c r="Q6" s="901" t="s">
        <v>113</v>
      </c>
      <c r="R6" s="901"/>
      <c r="S6" s="91" t="s">
        <v>0</v>
      </c>
      <c r="T6" s="901" t="s">
        <v>112</v>
      </c>
      <c r="U6" s="901"/>
      <c r="V6" s="46" t="s">
        <v>25</v>
      </c>
      <c r="Y6" s="901" t="s">
        <v>114</v>
      </c>
      <c r="Z6" s="901"/>
      <c r="AA6" s="91" t="s">
        <v>0</v>
      </c>
      <c r="AB6" s="901" t="s">
        <v>113</v>
      </c>
      <c r="AC6" s="901"/>
      <c r="AD6" s="91" t="s">
        <v>0</v>
      </c>
      <c r="AE6" s="901" t="s">
        <v>112</v>
      </c>
      <c r="AF6" s="901"/>
      <c r="AG6" s="91" t="s">
        <v>0</v>
      </c>
      <c r="AH6" s="901" t="s">
        <v>114</v>
      </c>
      <c r="AI6" s="901"/>
      <c r="AJ6" s="91" t="s">
        <v>0</v>
      </c>
      <c r="AK6" s="901" t="s">
        <v>113</v>
      </c>
      <c r="AL6" s="901"/>
      <c r="AM6" s="91" t="s">
        <v>0</v>
      </c>
      <c r="AN6" s="901" t="s">
        <v>112</v>
      </c>
      <c r="AO6" s="901"/>
      <c r="AP6" s="46" t="s">
        <v>25</v>
      </c>
    </row>
    <row r="7" spans="1:42" s="120" customFormat="1" ht="12.75" customHeight="1">
      <c r="A7" s="45" t="s">
        <v>111</v>
      </c>
      <c r="B7" s="88" t="s">
        <v>25</v>
      </c>
      <c r="C7" s="156" t="s">
        <v>584</v>
      </c>
      <c r="D7" s="88"/>
      <c r="E7" s="88" t="s">
        <v>24</v>
      </c>
      <c r="F7" s="157">
        <v>928200</v>
      </c>
      <c r="G7" s="88"/>
      <c r="H7" s="88" t="s">
        <v>24</v>
      </c>
      <c r="I7" s="157">
        <v>-58012</v>
      </c>
      <c r="J7" s="88"/>
      <c r="K7" s="88" t="s">
        <v>24</v>
      </c>
      <c r="L7" s="157">
        <f>SUM(F7,I7)</f>
        <v>870188</v>
      </c>
      <c r="M7" s="88"/>
      <c r="N7" s="88" t="s">
        <v>24</v>
      </c>
      <c r="O7" s="157">
        <v>928200</v>
      </c>
      <c r="P7" s="88"/>
      <c r="Q7" s="88" t="s">
        <v>24</v>
      </c>
      <c r="R7" s="157">
        <v>-19338</v>
      </c>
      <c r="S7" s="88"/>
      <c r="T7" s="88" t="s">
        <v>24</v>
      </c>
      <c r="U7" s="157">
        <f>SUM(O7,R7)</f>
        <v>908862</v>
      </c>
      <c r="V7" s="88"/>
      <c r="Y7" s="88"/>
      <c r="Z7" s="157"/>
      <c r="AA7" s="88"/>
      <c r="AB7" s="88"/>
      <c r="AC7" s="157"/>
      <c r="AD7" s="88"/>
      <c r="AE7" s="88"/>
      <c r="AF7" s="157"/>
      <c r="AG7" s="88"/>
      <c r="AH7" s="88"/>
      <c r="AI7" s="157"/>
      <c r="AJ7" s="88"/>
      <c r="AK7" s="88"/>
      <c r="AL7" s="157"/>
      <c r="AM7" s="88"/>
      <c r="AN7" s="88"/>
      <c r="AO7" s="157"/>
      <c r="AP7" s="88"/>
    </row>
    <row r="8" spans="1:42" s="120" customFormat="1" ht="12.75" customHeight="1">
      <c r="A8" s="45" t="s">
        <v>110</v>
      </c>
      <c r="B8" s="88" t="s">
        <v>25</v>
      </c>
      <c r="C8" s="156" t="s">
        <v>585</v>
      </c>
      <c r="D8" s="88"/>
      <c r="E8" s="158" t="s">
        <v>25</v>
      </c>
      <c r="F8" s="159">
        <v>154400</v>
      </c>
      <c r="G8" s="88"/>
      <c r="H8" s="158" t="s">
        <v>25</v>
      </c>
      <c r="I8" s="159">
        <v>-16543</v>
      </c>
      <c r="J8" s="88"/>
      <c r="K8" s="158" t="s">
        <v>25</v>
      </c>
      <c r="L8" s="159">
        <f>SUM(F8,I8)</f>
        <v>137857</v>
      </c>
      <c r="M8" s="88"/>
      <c r="N8" s="158" t="s">
        <v>25</v>
      </c>
      <c r="O8" s="159">
        <v>154400</v>
      </c>
      <c r="P8" s="88"/>
      <c r="Q8" s="158" t="s">
        <v>25</v>
      </c>
      <c r="R8" s="159">
        <v>-5514</v>
      </c>
      <c r="S8" s="88"/>
      <c r="T8" s="158" t="s">
        <v>25</v>
      </c>
      <c r="U8" s="159">
        <f>SUM(O8,R8)</f>
        <v>148886</v>
      </c>
      <c r="V8" s="88"/>
      <c r="Y8" s="158" t="s">
        <v>25</v>
      </c>
      <c r="Z8" s="159"/>
      <c r="AA8" s="88"/>
      <c r="AB8" s="158" t="s">
        <v>25</v>
      </c>
      <c r="AC8" s="159"/>
      <c r="AD8" s="88"/>
      <c r="AE8" s="158" t="s">
        <v>25</v>
      </c>
      <c r="AF8" s="159"/>
      <c r="AG8" s="88"/>
      <c r="AH8" s="158" t="s">
        <v>25</v>
      </c>
      <c r="AI8" s="159"/>
      <c r="AJ8" s="88"/>
      <c r="AK8" s="158" t="s">
        <v>25</v>
      </c>
      <c r="AL8" s="159"/>
      <c r="AM8" s="88"/>
      <c r="AN8" s="158" t="s">
        <v>25</v>
      </c>
      <c r="AO8" s="159"/>
      <c r="AP8" s="88"/>
    </row>
    <row r="9" spans="1:42" s="120" customFormat="1" ht="12.75" customHeight="1" thickBot="1">
      <c r="A9" s="160"/>
      <c r="B9" s="88"/>
      <c r="C9" s="161"/>
      <c r="D9" s="88"/>
      <c r="E9" s="162" t="s">
        <v>24</v>
      </c>
      <c r="F9" s="163">
        <f>SUM(F7:F8)</f>
        <v>1082600</v>
      </c>
      <c r="G9" s="88"/>
      <c r="H9" s="162" t="s">
        <v>24</v>
      </c>
      <c r="I9" s="163">
        <f>SUM(I7:I8)</f>
        <v>-74555</v>
      </c>
      <c r="J9" s="88"/>
      <c r="K9" s="162" t="s">
        <v>24</v>
      </c>
      <c r="L9" s="163">
        <f>SUM(L7:L8)</f>
        <v>1008045</v>
      </c>
      <c r="M9" s="88"/>
      <c r="N9" s="162" t="s">
        <v>24</v>
      </c>
      <c r="O9" s="163">
        <f>SUM(O7:O8)</f>
        <v>1082600</v>
      </c>
      <c r="P9" s="88"/>
      <c r="Q9" s="162" t="s">
        <v>24</v>
      </c>
      <c r="R9" s="163">
        <f>SUM(R7:R8)</f>
        <v>-24852</v>
      </c>
      <c r="S9" s="88"/>
      <c r="T9" s="162" t="s">
        <v>24</v>
      </c>
      <c r="U9" s="163">
        <f>SUM(U7:U8)</f>
        <v>1057748</v>
      </c>
      <c r="V9" s="88"/>
      <c r="Y9" s="162"/>
      <c r="Z9" s="163" t="b">
        <f>F9=SUM(F7:F8)</f>
        <v>1</v>
      </c>
      <c r="AA9" s="88"/>
      <c r="AB9" s="162"/>
      <c r="AC9" s="163" t="b">
        <f>I9=SUM(I7:I8)</f>
        <v>1</v>
      </c>
      <c r="AD9" s="88"/>
      <c r="AE9" s="162"/>
      <c r="AF9" s="163" t="b">
        <f>L9=SUM(L7:L8)</f>
        <v>1</v>
      </c>
      <c r="AG9" s="88"/>
      <c r="AH9" s="162"/>
      <c r="AI9" s="163" t="b">
        <f>O9=SUM(O7:O8)</f>
        <v>1</v>
      </c>
      <c r="AJ9" s="88"/>
      <c r="AK9" s="162"/>
      <c r="AL9" s="163" t="b">
        <f>R9=SUM(R7:R8)</f>
        <v>1</v>
      </c>
      <c r="AM9" s="88"/>
      <c r="AN9" s="162"/>
      <c r="AO9" s="163" t="b">
        <f>U9=SUM(U7:U8)</f>
        <v>1</v>
      </c>
      <c r="AP9" s="88"/>
    </row>
    <row r="10" spans="1:42" ht="15.75" thickTop="1"/>
    <row r="11" spans="1:42">
      <c r="L11" s="293"/>
    </row>
  </sheetData>
  <mergeCells count="28">
    <mergeCell ref="AN6:AO6"/>
    <mergeCell ref="Y6:Z6"/>
    <mergeCell ref="AB6:AC6"/>
    <mergeCell ref="AE6:AF6"/>
    <mergeCell ref="AH6:AI6"/>
    <mergeCell ref="AK6:AL6"/>
    <mergeCell ref="Y3:AF3"/>
    <mergeCell ref="AH3:AO3"/>
    <mergeCell ref="Y4:AF4"/>
    <mergeCell ref="AH4:AO4"/>
    <mergeCell ref="AB5:AC5"/>
    <mergeCell ref="AE5:AF5"/>
    <mergeCell ref="AK5:AL5"/>
    <mergeCell ref="AN5:AO5"/>
    <mergeCell ref="K6:L6"/>
    <mergeCell ref="N6:O6"/>
    <mergeCell ref="Q5:R5"/>
    <mergeCell ref="Q6:R6"/>
    <mergeCell ref="E3:L3"/>
    <mergeCell ref="N3:U3"/>
    <mergeCell ref="T5:U5"/>
    <mergeCell ref="T6:U6"/>
    <mergeCell ref="E4:L4"/>
    <mergeCell ref="N4:U4"/>
    <mergeCell ref="E6:F6"/>
    <mergeCell ref="H5:I5"/>
    <mergeCell ref="H6:I6"/>
    <mergeCell ref="K5:L5"/>
  </mergeCells>
  <conditionalFormatting sqref="Y1:AP1048576">
    <cfRule type="containsText" dxfId="8" priority="1" operator="containsText" text="FALSE">
      <formula>NOT(ISERROR(SEARCH("FALSE",Y1)))</formula>
    </cfRule>
  </conditionalFormatting>
  <hyperlinks>
    <hyperlink ref="A1" location="Notes_Intangible_Assets_AccuAmortization" display="Notes_Intangible_Assets_AccuAmortization"/>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8"/>
  <sheetViews>
    <sheetView workbookViewId="0">
      <selection activeCell="D9" sqref="D9"/>
    </sheetView>
  </sheetViews>
  <sheetFormatPr defaultRowHeight="15" outlineLevelRow="1"/>
  <cols>
    <col min="1" max="1" width="40.7109375" style="41" customWidth="1"/>
    <col min="2" max="2" width="2.7109375" style="67" customWidth="1"/>
    <col min="3" max="3" width="1.7109375" style="67" customWidth="1"/>
    <col min="4" max="4" width="9.140625" style="41"/>
    <col min="5" max="5" width="1.7109375" style="43" customWidth="1"/>
    <col min="6" max="16384" width="9.140625" style="41"/>
  </cols>
  <sheetData>
    <row r="1" spans="1:5" ht="18.75">
      <c r="A1" s="42" t="s">
        <v>119</v>
      </c>
    </row>
    <row r="2" spans="1:5">
      <c r="A2" s="44"/>
    </row>
    <row r="3" spans="1:5" s="166" customFormat="1" ht="11.25" hidden="1" customHeight="1" outlineLevel="1">
      <c r="A3" s="164" t="s">
        <v>118</v>
      </c>
      <c r="B3" s="91" t="s">
        <v>0</v>
      </c>
      <c r="C3" s="921" t="s">
        <v>112</v>
      </c>
      <c r="D3" s="921"/>
      <c r="E3" s="165" t="s">
        <v>25</v>
      </c>
    </row>
    <row r="4" spans="1:5" s="114" customFormat="1" ht="12.75" customHeight="1" collapsed="1">
      <c r="A4" s="133" t="str">
        <f>"Remainder of "&amp;FutureYear_Year1</f>
        <v>Remainder of 2019</v>
      </c>
      <c r="B4" s="134"/>
      <c r="C4" s="134" t="s">
        <v>24</v>
      </c>
      <c r="D4" s="145">
        <v>49704</v>
      </c>
      <c r="E4" s="56"/>
    </row>
    <row r="5" spans="1:5" s="114" customFormat="1" ht="12.75" customHeight="1">
      <c r="A5" s="133">
        <f>FutureYear_Year2</f>
        <v>2020</v>
      </c>
      <c r="B5" s="134"/>
      <c r="C5" s="134"/>
      <c r="D5" s="145">
        <v>99408</v>
      </c>
      <c r="E5" s="56"/>
    </row>
    <row r="6" spans="1:5" s="114" customFormat="1" ht="12.75" customHeight="1">
      <c r="A6" s="133">
        <f>FutureYear_Year3</f>
        <v>2021</v>
      </c>
      <c r="B6" s="134"/>
      <c r="C6" s="134"/>
      <c r="D6" s="145">
        <v>99408</v>
      </c>
      <c r="E6" s="56"/>
    </row>
    <row r="7" spans="1:5" s="114" customFormat="1" ht="12.75" customHeight="1">
      <c r="A7" s="133">
        <f>FutureYear_Year4</f>
        <v>2022</v>
      </c>
      <c r="B7" s="134"/>
      <c r="C7" s="134"/>
      <c r="D7" s="145">
        <v>99408</v>
      </c>
      <c r="E7" s="56"/>
    </row>
    <row r="8" spans="1:5" s="114" customFormat="1" ht="12.75" customHeight="1">
      <c r="A8" s="133">
        <f>FutureYear_Year5</f>
        <v>2023</v>
      </c>
      <c r="B8" s="134"/>
      <c r="C8" s="134"/>
      <c r="D8" s="145">
        <v>99408</v>
      </c>
      <c r="E8" s="56"/>
    </row>
  </sheetData>
  <mergeCells count="1">
    <mergeCell ref="C3:D3"/>
  </mergeCells>
  <hyperlinks>
    <hyperlink ref="A1" location="Notes_Intangible_Assets_AnnualFutureAmort" display="Notes_Intangible_Assets_AnnualFutureAmort"/>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25"/>
  <sheetViews>
    <sheetView workbookViewId="0">
      <selection activeCell="A26" sqref="A26"/>
    </sheetView>
  </sheetViews>
  <sheetFormatPr defaultRowHeight="15"/>
  <cols>
    <col min="1" max="1" width="85.7109375" style="41" customWidth="1"/>
    <col min="2" max="2" width="2.7109375" style="43" customWidth="1"/>
    <col min="3" max="3" width="1.7109375" style="67" customWidth="1"/>
    <col min="4" max="4" width="11.140625" style="41" bestFit="1" customWidth="1"/>
    <col min="5" max="5" width="1.7109375" style="43" customWidth="1"/>
    <col min="6" max="16384" width="9.140625" style="41"/>
  </cols>
  <sheetData>
    <row r="1" spans="1:6" ht="18.75">
      <c r="A1" s="42" t="s">
        <v>122</v>
      </c>
    </row>
    <row r="2" spans="1:6">
      <c r="A2" s="44"/>
      <c r="B2" s="91" t="s">
        <v>0</v>
      </c>
      <c r="C2" s="213"/>
      <c r="D2" s="118"/>
    </row>
    <row r="3" spans="1:6" s="167" customFormat="1" ht="12.75" customHeight="1">
      <c r="A3" s="133" t="str">
        <f>"Deferred revenue balance -"&amp;FY_LongDate&amp;PY</f>
        <v>Deferred revenue balance -December 31, 2018</v>
      </c>
      <c r="B3" s="128" t="s">
        <v>0</v>
      </c>
      <c r="C3" s="137" t="s">
        <v>24</v>
      </c>
      <c r="D3" s="145">
        <v>27883</v>
      </c>
      <c r="E3" s="134"/>
    </row>
    <row r="4" spans="1:6" s="167" customFormat="1" ht="12.75" customHeight="1">
      <c r="A4" s="133" t="s">
        <v>121</v>
      </c>
      <c r="B4" s="134"/>
      <c r="C4" s="134" t="s">
        <v>25</v>
      </c>
      <c r="D4" s="145">
        <f>(D14+D17)-3</f>
        <v>54735</v>
      </c>
      <c r="E4" s="134"/>
    </row>
    <row r="5" spans="1:6" s="167" customFormat="1" ht="12.75" customHeight="1">
      <c r="A5" s="133" t="s">
        <v>120</v>
      </c>
      <c r="B5" s="134"/>
      <c r="C5" s="134" t="s">
        <v>25</v>
      </c>
      <c r="D5" s="145">
        <f>D15+D18</f>
        <v>-57348</v>
      </c>
      <c r="E5" s="134"/>
    </row>
    <row r="6" spans="1:6" s="167" customFormat="1" ht="12.75" customHeight="1" thickBot="1">
      <c r="A6" s="133" t="str">
        <f>"Deferred revenue balance - "&amp;CP_Longdate&amp;CY</f>
        <v>Deferred revenue balance - June 30, 2019</v>
      </c>
      <c r="B6" s="134"/>
      <c r="C6" s="149" t="s">
        <v>24</v>
      </c>
      <c r="D6" s="150">
        <f>SUM(D3:D5)</f>
        <v>25270</v>
      </c>
      <c r="E6" s="134"/>
    </row>
    <row r="7" spans="1:6" ht="15.75" thickTop="1">
      <c r="D7" s="369">
        <f>D6-FS_FinancialCondition!D26</f>
        <v>0</v>
      </c>
    </row>
    <row r="13" spans="1:6">
      <c r="D13" s="410">
        <v>27883</v>
      </c>
      <c r="F13" s="41" t="s">
        <v>586</v>
      </c>
    </row>
    <row r="14" spans="1:6">
      <c r="D14" s="410">
        <v>29165</v>
      </c>
      <c r="F14" s="41" t="s">
        <v>587</v>
      </c>
    </row>
    <row r="15" spans="1:6">
      <c r="D15" s="411">
        <v>-28561</v>
      </c>
      <c r="F15" s="41" t="s">
        <v>120</v>
      </c>
    </row>
    <row r="16" spans="1:6">
      <c r="D16" s="410">
        <f>SUM(D13:D15)</f>
        <v>28487</v>
      </c>
      <c r="F16" s="41" t="s">
        <v>588</v>
      </c>
    </row>
    <row r="17" spans="4:6">
      <c r="D17" s="410">
        <v>25573</v>
      </c>
      <c r="F17" s="41" t="s">
        <v>587</v>
      </c>
    </row>
    <row r="18" spans="4:6">
      <c r="D18" s="410">
        <v>-28787</v>
      </c>
      <c r="F18" s="41" t="s">
        <v>589</v>
      </c>
    </row>
    <row r="19" spans="4:6" ht="15.75" thickBot="1">
      <c r="D19" s="412">
        <f>SUM(D16:D18)</f>
        <v>25273</v>
      </c>
      <c r="F19" s="41" t="s">
        <v>590</v>
      </c>
    </row>
    <row r="20" spans="4:6" ht="15.75" thickTop="1">
      <c r="D20" s="410"/>
    </row>
    <row r="21" spans="4:6">
      <c r="D21" s="410">
        <f>D18</f>
        <v>-28787</v>
      </c>
      <c r="F21" s="41" t="s">
        <v>591</v>
      </c>
    </row>
    <row r="22" spans="4:6">
      <c r="D22" s="410">
        <f>D15+D18</f>
        <v>-57348</v>
      </c>
      <c r="F22" s="41" t="s">
        <v>592</v>
      </c>
    </row>
    <row r="23" spans="4:6">
      <c r="D23" s="410"/>
    </row>
    <row r="24" spans="4:6">
      <c r="D24" s="410"/>
    </row>
    <row r="25" spans="4:6">
      <c r="D25" s="410"/>
    </row>
  </sheetData>
  <hyperlinks>
    <hyperlink ref="A1" location="Notes_Deferred_Revenue" display="Notes_Deferred_Revenue"/>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16"/>
  <sheetViews>
    <sheetView workbookViewId="0">
      <selection activeCell="A39" sqref="A39"/>
    </sheetView>
  </sheetViews>
  <sheetFormatPr defaultRowHeight="15"/>
  <cols>
    <col min="1" max="1" width="85.7109375" style="41" customWidth="1"/>
    <col min="2" max="2" width="2.7109375" style="67" customWidth="1"/>
    <col min="3" max="3" width="1.7109375" style="67" customWidth="1"/>
    <col min="4" max="4" width="15.7109375" style="41" customWidth="1"/>
    <col min="5" max="5" width="2.7109375" style="67" customWidth="1"/>
    <col min="6" max="6" width="1.7109375" style="67" customWidth="1"/>
    <col min="7" max="7" width="15.7109375" style="41" customWidth="1"/>
    <col min="8" max="8" width="1.7109375" style="41" customWidth="1"/>
    <col min="9" max="10" width="1.7109375" style="67" customWidth="1"/>
    <col min="11" max="11" width="15.7109375" style="41" customWidth="1"/>
    <col min="12" max="13" width="1.7109375" style="67" customWidth="1"/>
    <col min="14" max="14" width="15.7109375" style="41" customWidth="1"/>
    <col min="15" max="15" width="1.7109375" style="43" customWidth="1"/>
    <col min="16" max="16384" width="9.140625" style="41"/>
  </cols>
  <sheetData>
    <row r="1" spans="1:15" ht="18.75">
      <c r="A1" s="42" t="s">
        <v>129</v>
      </c>
    </row>
    <row r="2" spans="1:15">
      <c r="A2" s="44"/>
    </row>
    <row r="3" spans="1:15" s="47" customFormat="1" ht="11.25" customHeight="1">
      <c r="A3" s="151" t="s">
        <v>0</v>
      </c>
      <c r="B3" s="128" t="s">
        <v>0</v>
      </c>
      <c r="C3" s="901" t="s">
        <v>1</v>
      </c>
      <c r="D3" s="901"/>
      <c r="E3" s="128" t="s">
        <v>0</v>
      </c>
      <c r="F3" s="901" t="s">
        <v>1</v>
      </c>
      <c r="G3" s="901"/>
      <c r="H3" s="112"/>
      <c r="I3" s="91" t="s">
        <v>13</v>
      </c>
      <c r="J3" s="901" t="s">
        <v>28</v>
      </c>
      <c r="K3" s="901"/>
      <c r="L3" s="91" t="s">
        <v>13</v>
      </c>
      <c r="M3" s="901" t="s">
        <v>28</v>
      </c>
      <c r="N3" s="901"/>
      <c r="O3" s="117" t="s">
        <v>25</v>
      </c>
    </row>
    <row r="4" spans="1:15" s="47" customFormat="1" ht="11.25" customHeight="1">
      <c r="A4" s="45"/>
      <c r="B4" s="91"/>
      <c r="C4" s="912" t="str">
        <f>QTD_LC3</f>
        <v xml:space="preserve">Three Months Ended </v>
      </c>
      <c r="D4" s="912"/>
      <c r="E4" s="91"/>
      <c r="F4" s="912" t="str">
        <f>YTD_LC3</f>
        <v xml:space="preserve">Six Months Ended </v>
      </c>
      <c r="G4" s="912"/>
      <c r="H4" s="112"/>
      <c r="I4" s="91" t="s">
        <v>13</v>
      </c>
      <c r="J4" s="912" t="str">
        <f>QTD_LC3</f>
        <v xml:space="preserve">Three Months Ended </v>
      </c>
      <c r="K4" s="912"/>
      <c r="L4" s="91" t="s">
        <v>13</v>
      </c>
      <c r="M4" s="912" t="str">
        <f>YTD_LC3</f>
        <v xml:space="preserve">Six Months Ended </v>
      </c>
      <c r="N4" s="912"/>
      <c r="O4" s="117" t="s">
        <v>25</v>
      </c>
    </row>
    <row r="5" spans="1:15" s="169" customFormat="1" ht="11.25" customHeight="1">
      <c r="A5" s="133"/>
      <c r="B5" s="128" t="s">
        <v>0</v>
      </c>
      <c r="C5" s="921" t="str">
        <f>CP_Longdate&amp;CY</f>
        <v>June 30, 2019</v>
      </c>
      <c r="D5" s="921"/>
      <c r="E5" s="128" t="s">
        <v>0</v>
      </c>
      <c r="F5" s="921" t="str">
        <f>CP_Longdate&amp;CY</f>
        <v>June 30, 2019</v>
      </c>
      <c r="G5" s="921"/>
      <c r="H5" s="168" t="s">
        <v>13</v>
      </c>
      <c r="I5" s="91" t="s">
        <v>13</v>
      </c>
      <c r="J5" s="921" t="str">
        <f>CP_Longdate&amp;PY</f>
        <v>June 30, 2018</v>
      </c>
      <c r="K5" s="921"/>
      <c r="L5" s="91" t="s">
        <v>13</v>
      </c>
      <c r="M5" s="921" t="str">
        <f>CP_Longdate&amp;PY</f>
        <v>June 30, 2018</v>
      </c>
      <c r="N5" s="921"/>
      <c r="O5" s="138" t="s">
        <v>25</v>
      </c>
    </row>
    <row r="6" spans="1:15" s="169" customFormat="1" ht="11.25" customHeight="1">
      <c r="A6" s="133" t="s">
        <v>128</v>
      </c>
      <c r="B6" s="128"/>
      <c r="C6" s="170"/>
      <c r="D6" s="170"/>
      <c r="E6" s="128"/>
      <c r="F6" s="170"/>
      <c r="G6" s="170"/>
      <c r="H6" s="168"/>
      <c r="I6" s="91"/>
      <c r="J6" s="170"/>
      <c r="K6" s="170"/>
      <c r="L6" s="91"/>
      <c r="M6" s="170"/>
      <c r="N6" s="170"/>
      <c r="O6" s="138"/>
    </row>
    <row r="7" spans="1:15" s="175" customFormat="1" ht="12.75" customHeight="1">
      <c r="A7" s="171" t="s">
        <v>127</v>
      </c>
      <c r="B7" s="172"/>
      <c r="C7" s="172" t="s">
        <v>24</v>
      </c>
      <c r="D7" s="173">
        <v>0</v>
      </c>
      <c r="E7" s="172"/>
      <c r="F7" s="172" t="s">
        <v>24</v>
      </c>
      <c r="G7" s="173">
        <v>0</v>
      </c>
      <c r="H7" s="174"/>
      <c r="I7" s="172"/>
      <c r="J7" s="172" t="s">
        <v>24</v>
      </c>
      <c r="K7" s="173">
        <v>0</v>
      </c>
      <c r="L7" s="172"/>
      <c r="M7" s="172" t="s">
        <v>24</v>
      </c>
      <c r="N7" s="173">
        <v>0</v>
      </c>
      <c r="O7" s="172"/>
    </row>
    <row r="8" spans="1:15" s="175" customFormat="1" ht="12.75" customHeight="1">
      <c r="A8" s="171" t="s">
        <v>126</v>
      </c>
      <c r="B8" s="172"/>
      <c r="C8" s="172" t="s">
        <v>25</v>
      </c>
      <c r="D8" s="173">
        <v>0</v>
      </c>
      <c r="E8" s="172"/>
      <c r="F8" s="172" t="s">
        <v>25</v>
      </c>
      <c r="G8" s="173">
        <v>0</v>
      </c>
      <c r="H8" s="174"/>
      <c r="I8" s="172"/>
      <c r="J8" s="172" t="s">
        <v>25</v>
      </c>
      <c r="K8" s="173">
        <v>0</v>
      </c>
      <c r="L8" s="172"/>
      <c r="M8" s="172" t="s">
        <v>25</v>
      </c>
      <c r="N8" s="173">
        <v>0</v>
      </c>
      <c r="O8" s="172"/>
    </row>
    <row r="9" spans="1:15" s="175" customFormat="1" ht="12.75" customHeight="1">
      <c r="A9" s="171" t="s">
        <v>373</v>
      </c>
      <c r="B9" s="172"/>
      <c r="C9" s="176" t="s">
        <v>25</v>
      </c>
      <c r="D9" s="177">
        <v>0</v>
      </c>
      <c r="E9" s="172"/>
      <c r="F9" s="176" t="s">
        <v>25</v>
      </c>
      <c r="G9" s="177">
        <v>0</v>
      </c>
      <c r="H9" s="174"/>
      <c r="I9" s="172"/>
      <c r="J9" s="176" t="s">
        <v>25</v>
      </c>
      <c r="K9" s="177">
        <v>0</v>
      </c>
      <c r="L9" s="172"/>
      <c r="M9" s="176" t="s">
        <v>25</v>
      </c>
      <c r="N9" s="177">
        <v>0</v>
      </c>
      <c r="O9" s="172"/>
    </row>
    <row r="10" spans="1:15" s="175" customFormat="1" ht="12.75" customHeight="1">
      <c r="A10" s="178"/>
      <c r="B10" s="172"/>
      <c r="C10" s="172" t="s">
        <v>25</v>
      </c>
      <c r="D10" s="173">
        <f>SUM(D7:D9)</f>
        <v>0</v>
      </c>
      <c r="E10" s="172"/>
      <c r="F10" s="172" t="s">
        <v>25</v>
      </c>
      <c r="G10" s="173">
        <f>SUM(G7:G9)</f>
        <v>0</v>
      </c>
      <c r="H10" s="174"/>
      <c r="I10" s="172"/>
      <c r="J10" s="172" t="s">
        <v>25</v>
      </c>
      <c r="K10" s="173">
        <f>SUM(K7:K9)</f>
        <v>0</v>
      </c>
      <c r="L10" s="172"/>
      <c r="M10" s="172" t="s">
        <v>25</v>
      </c>
      <c r="N10" s="173">
        <f>SUM(N7:N9)</f>
        <v>0</v>
      </c>
      <c r="O10" s="172"/>
    </row>
    <row r="11" spans="1:15" s="175" customFormat="1" ht="12.75" customHeight="1">
      <c r="A11" s="171" t="s">
        <v>125</v>
      </c>
      <c r="B11" s="172"/>
      <c r="C11" s="172" t="s">
        <v>25</v>
      </c>
      <c r="D11" s="173">
        <v>0</v>
      </c>
      <c r="E11" s="172"/>
      <c r="F11" s="172" t="s">
        <v>25</v>
      </c>
      <c r="G11" s="173">
        <v>0</v>
      </c>
      <c r="H11" s="174"/>
      <c r="I11" s="172"/>
      <c r="J11" s="172" t="s">
        <v>25</v>
      </c>
      <c r="K11" s="173">
        <v>0</v>
      </c>
      <c r="L11" s="172"/>
      <c r="M11" s="172" t="s">
        <v>25</v>
      </c>
      <c r="N11" s="173">
        <v>0</v>
      </c>
      <c r="O11" s="172"/>
    </row>
    <row r="12" spans="1:15" s="175" customFormat="1" ht="12.75" customHeight="1">
      <c r="A12" s="171" t="s">
        <v>124</v>
      </c>
      <c r="B12" s="172"/>
      <c r="C12" s="172" t="s">
        <v>25</v>
      </c>
      <c r="D12" s="173">
        <v>0</v>
      </c>
      <c r="E12" s="172"/>
      <c r="F12" s="172" t="s">
        <v>25</v>
      </c>
      <c r="G12" s="173">
        <v>0</v>
      </c>
      <c r="H12" s="174"/>
      <c r="I12" s="172"/>
      <c r="J12" s="172" t="s">
        <v>25</v>
      </c>
      <c r="K12" s="173">
        <v>0</v>
      </c>
      <c r="L12" s="172"/>
      <c r="M12" s="172" t="s">
        <v>25</v>
      </c>
      <c r="N12" s="173">
        <v>0</v>
      </c>
      <c r="O12" s="172"/>
    </row>
    <row r="13" spans="1:15" s="175" customFormat="1" ht="12.75" customHeight="1">
      <c r="A13" s="171" t="s">
        <v>209</v>
      </c>
      <c r="B13" s="172"/>
      <c r="C13" s="176" t="s">
        <v>25</v>
      </c>
      <c r="D13" s="177">
        <v>0</v>
      </c>
      <c r="E13" s="172"/>
      <c r="F13" s="176" t="s">
        <v>25</v>
      </c>
      <c r="G13" s="177">
        <v>0</v>
      </c>
      <c r="H13" s="174"/>
      <c r="I13" s="172"/>
      <c r="J13" s="176" t="s">
        <v>25</v>
      </c>
      <c r="K13" s="177">
        <v>0</v>
      </c>
      <c r="L13" s="172"/>
      <c r="M13" s="176" t="s">
        <v>25</v>
      </c>
      <c r="N13" s="177">
        <v>0</v>
      </c>
      <c r="O13" s="172"/>
    </row>
    <row r="14" spans="1:15" s="175" customFormat="1" ht="12.75" customHeight="1">
      <c r="A14" s="179" t="s">
        <v>123</v>
      </c>
      <c r="B14" s="172"/>
      <c r="C14" s="180" t="s">
        <v>25</v>
      </c>
      <c r="D14" s="181">
        <f>SUM(D11:D13)</f>
        <v>0</v>
      </c>
      <c r="E14" s="172"/>
      <c r="F14" s="180" t="s">
        <v>25</v>
      </c>
      <c r="G14" s="181">
        <f>SUM(G11:G13)</f>
        <v>0</v>
      </c>
      <c r="H14" s="174"/>
      <c r="I14" s="172"/>
      <c r="J14" s="180" t="s">
        <v>25</v>
      </c>
      <c r="K14" s="181">
        <f>SUM(K11:K13)</f>
        <v>0</v>
      </c>
      <c r="L14" s="172"/>
      <c r="M14" s="180" t="s">
        <v>25</v>
      </c>
      <c r="N14" s="181">
        <f>SUM(N11:N13)</f>
        <v>0</v>
      </c>
      <c r="O14" s="172"/>
    </row>
    <row r="15" spans="1:15" s="175" customFormat="1" ht="12.75" customHeight="1" thickBot="1">
      <c r="A15" s="171" t="s">
        <v>54</v>
      </c>
      <c r="B15" s="172"/>
      <c r="C15" s="182" t="s">
        <v>24</v>
      </c>
      <c r="D15" s="183">
        <f>SUM(D10+D14)</f>
        <v>0</v>
      </c>
      <c r="E15" s="172"/>
      <c r="F15" s="182" t="s">
        <v>24</v>
      </c>
      <c r="G15" s="183">
        <f>SUM(G10+G14)</f>
        <v>0</v>
      </c>
      <c r="H15" s="174"/>
      <c r="I15" s="172"/>
      <c r="J15" s="182" t="s">
        <v>24</v>
      </c>
      <c r="K15" s="183">
        <f>SUM(K10+K14)</f>
        <v>0</v>
      </c>
      <c r="L15" s="172"/>
      <c r="M15" s="182" t="s">
        <v>24</v>
      </c>
      <c r="N15" s="183">
        <f>SUM(N10+N14)</f>
        <v>0</v>
      </c>
      <c r="O15" s="172"/>
    </row>
    <row r="16" spans="1:15" ht="15.75" thickTop="1"/>
  </sheetData>
  <mergeCells count="12">
    <mergeCell ref="C3:D3"/>
    <mergeCell ref="C4:D4"/>
    <mergeCell ref="C5:D5"/>
    <mergeCell ref="J3:K3"/>
    <mergeCell ref="J4:K4"/>
    <mergeCell ref="J5:K5"/>
    <mergeCell ref="F3:G3"/>
    <mergeCell ref="M3:N3"/>
    <mergeCell ref="F4:G4"/>
    <mergeCell ref="F5:G5"/>
    <mergeCell ref="M4:N4"/>
    <mergeCell ref="M5:N5"/>
  </mergeCells>
  <hyperlinks>
    <hyperlink ref="A1" location="Notes_Income_Taxes" display="Notes_Income_Taxe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10"/>
  <sheetViews>
    <sheetView workbookViewId="0"/>
  </sheetViews>
  <sheetFormatPr defaultRowHeight="15"/>
  <cols>
    <col min="1" max="1" width="22.28515625" style="41" customWidth="1"/>
    <col min="2" max="2" width="2.7109375" style="834" customWidth="1"/>
    <col min="3" max="3" width="8.28515625" style="43" customWidth="1"/>
    <col min="4" max="4" width="7.28515625" style="43" customWidth="1"/>
    <col min="5" max="5" width="9.85546875" style="43" customWidth="1"/>
    <col min="6" max="16384" width="9.140625" style="41"/>
  </cols>
  <sheetData>
    <row r="1" spans="1:7" ht="18.75">
      <c r="A1" s="42" t="s">
        <v>136</v>
      </c>
      <c r="B1" s="831"/>
    </row>
    <row r="2" spans="1:7">
      <c r="A2" s="44"/>
      <c r="B2" s="832"/>
    </row>
    <row r="3" spans="1:7" s="413" customFormat="1" ht="25.5">
      <c r="A3" s="838" t="s">
        <v>782</v>
      </c>
      <c r="B3" s="838"/>
      <c r="C3" s="839" t="s">
        <v>783</v>
      </c>
      <c r="D3" s="840" t="s">
        <v>212</v>
      </c>
      <c r="E3" s="839" t="s">
        <v>784</v>
      </c>
      <c r="F3" s="829"/>
      <c r="G3" s="829"/>
    </row>
    <row r="4" spans="1:7" s="167" customFormat="1" ht="12.75" customHeight="1">
      <c r="A4" s="836" t="s">
        <v>214</v>
      </c>
      <c r="B4" s="835" t="s">
        <v>24</v>
      </c>
      <c r="C4" s="830">
        <v>1.0000000000000001E-5</v>
      </c>
      <c r="D4" s="841">
        <v>1</v>
      </c>
      <c r="E4" s="841" t="s">
        <v>215</v>
      </c>
    </row>
    <row r="5" spans="1:7" s="167" customFormat="1" ht="12.75" customHeight="1">
      <c r="A5" s="836" t="s">
        <v>216</v>
      </c>
      <c r="B5" s="833" t="s">
        <v>24</v>
      </c>
      <c r="C5" s="830">
        <v>1.0000000000000001E-5</v>
      </c>
      <c r="D5" s="842">
        <v>10</v>
      </c>
      <c r="E5" s="842" t="s">
        <v>215</v>
      </c>
    </row>
    <row r="6" spans="1:7" s="167" customFormat="1" ht="12.75" customHeight="1">
      <c r="A6" s="836" t="s">
        <v>593</v>
      </c>
      <c r="B6" s="833" t="s">
        <v>24</v>
      </c>
      <c r="C6" s="830">
        <v>1.0000000000000001E-5</v>
      </c>
      <c r="D6" s="842">
        <v>1</v>
      </c>
      <c r="E6" s="842" t="s">
        <v>218</v>
      </c>
    </row>
    <row r="7" spans="1:7" s="167" customFormat="1" ht="12.75" customHeight="1">
      <c r="A7" s="836" t="s">
        <v>219</v>
      </c>
      <c r="B7" s="833" t="s">
        <v>24</v>
      </c>
      <c r="C7" s="830">
        <v>1.0000000000000001E-5</v>
      </c>
      <c r="D7" s="842">
        <v>10</v>
      </c>
      <c r="E7" s="842" t="s">
        <v>218</v>
      </c>
    </row>
    <row r="8" spans="1:7">
      <c r="A8" s="118"/>
      <c r="B8" s="837"/>
      <c r="C8" s="214"/>
      <c r="D8" s="214"/>
      <c r="E8" s="214"/>
    </row>
    <row r="9" spans="1:7">
      <c r="A9" s="118"/>
      <c r="B9" s="837"/>
      <c r="C9" s="214"/>
      <c r="D9" s="214"/>
      <c r="E9" s="214"/>
    </row>
    <row r="10" spans="1:7">
      <c r="A10" s="118"/>
      <c r="B10" s="837"/>
      <c r="C10" s="214"/>
      <c r="D10" s="214"/>
      <c r="E10" s="214"/>
    </row>
  </sheetData>
  <hyperlinks>
    <hyperlink ref="A1" location="Notes_Shares" display="Notes_Shares"/>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D9"/>
  <sheetViews>
    <sheetView workbookViewId="0">
      <selection activeCell="M24" sqref="M24"/>
    </sheetView>
  </sheetViews>
  <sheetFormatPr defaultRowHeight="15"/>
  <cols>
    <col min="1" max="1" width="33.7109375" style="41" customWidth="1"/>
    <col min="2" max="2" width="2.7109375" style="43" customWidth="1"/>
    <col min="3" max="3" width="9.140625" style="41"/>
    <col min="4" max="4" width="1.7109375" style="43" customWidth="1"/>
    <col min="5" max="16384" width="9.140625" style="41"/>
  </cols>
  <sheetData>
    <row r="1" spans="1:4" ht="18.75">
      <c r="A1" s="42" t="s">
        <v>785</v>
      </c>
    </row>
    <row r="2" spans="1:4">
      <c r="A2" s="43"/>
    </row>
    <row r="3" spans="1:4">
      <c r="A3" s="44"/>
    </row>
    <row r="4" spans="1:4" s="167" customFormat="1" ht="12.75" customHeight="1">
      <c r="A4" s="133" t="s">
        <v>135</v>
      </c>
      <c r="B4" s="134" t="s">
        <v>0</v>
      </c>
      <c r="C4" s="145">
        <v>146333</v>
      </c>
      <c r="D4" s="134"/>
    </row>
    <row r="5" spans="1:4" s="167" customFormat="1" ht="12.75" customHeight="1">
      <c r="A5" s="133" t="s">
        <v>134</v>
      </c>
      <c r="B5" s="134" t="s">
        <v>25</v>
      </c>
      <c r="C5" s="145">
        <v>447</v>
      </c>
      <c r="D5" s="134"/>
    </row>
    <row r="6" spans="1:4" s="167" customFormat="1" ht="12.75" customHeight="1">
      <c r="A6" s="133" t="s">
        <v>133</v>
      </c>
      <c r="B6" s="134" t="s">
        <v>25</v>
      </c>
      <c r="C6" s="145">
        <v>6887</v>
      </c>
      <c r="D6" s="134"/>
    </row>
    <row r="7" spans="1:4" s="167" customFormat="1" ht="12.75" customHeight="1">
      <c r="A7" s="133" t="s">
        <v>132</v>
      </c>
      <c r="B7" s="134" t="s">
        <v>25</v>
      </c>
      <c r="C7" s="145">
        <v>2</v>
      </c>
      <c r="D7" s="134"/>
    </row>
    <row r="8" spans="1:4" s="167" customFormat="1" ht="12.75" customHeight="1">
      <c r="A8" s="133" t="s">
        <v>131</v>
      </c>
      <c r="B8" s="134" t="s">
        <v>25</v>
      </c>
      <c r="C8" s="145">
        <v>6094</v>
      </c>
      <c r="D8" s="134"/>
    </row>
    <row r="9" spans="1:4" s="167" customFormat="1" ht="12.75" customHeight="1">
      <c r="A9" s="133" t="s">
        <v>130</v>
      </c>
      <c r="B9" s="134" t="s">
        <v>25</v>
      </c>
      <c r="C9" s="145">
        <v>232</v>
      </c>
      <c r="D9" s="134"/>
    </row>
  </sheetData>
  <hyperlinks>
    <hyperlink ref="A1" location="Notes_SharesBeforeReorg" display="Notes_SharesBeforeReOrg"/>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2"/>
  <sheetViews>
    <sheetView workbookViewId="0">
      <selection activeCell="A28" sqref="A28"/>
    </sheetView>
  </sheetViews>
  <sheetFormatPr defaultRowHeight="15"/>
  <cols>
    <col min="1" max="1" width="54.7109375" style="41" customWidth="1"/>
    <col min="2" max="2" width="2.42578125" style="41" customWidth="1"/>
    <col min="3" max="3" width="1.7109375" style="67" customWidth="1"/>
    <col min="4" max="4" width="10.7109375" style="41" customWidth="1"/>
    <col min="5" max="5" width="2.7109375" style="67" customWidth="1"/>
    <col min="6" max="6" width="1.7109375" style="67" customWidth="1"/>
    <col min="7" max="7" width="9.7109375" style="41" customWidth="1"/>
    <col min="8" max="10" width="1.7109375" style="67" hidden="1" customWidth="1"/>
    <col min="11" max="11" width="10.7109375" style="41" hidden="1" customWidth="1"/>
    <col min="12" max="12" width="2.7109375" style="67" hidden="1" customWidth="1"/>
    <col min="13" max="13" width="1.7109375" style="67" hidden="1" customWidth="1"/>
    <col min="14" max="14" width="9.7109375" style="41" hidden="1" customWidth="1"/>
    <col min="15" max="15" width="1.7109375" style="43" hidden="1" customWidth="1"/>
    <col min="16" max="16384" width="9.140625" style="41"/>
  </cols>
  <sheetData>
    <row r="1" spans="1:15" ht="18.75">
      <c r="A1" s="42" t="s">
        <v>137</v>
      </c>
      <c r="B1" s="42"/>
    </row>
    <row r="2" spans="1:15">
      <c r="A2" s="44"/>
      <c r="B2" s="44"/>
      <c r="C2" s="917"/>
      <c r="D2" s="917"/>
      <c r="J2" s="917"/>
      <c r="K2" s="917"/>
    </row>
    <row r="3" spans="1:15">
      <c r="A3" s="44"/>
      <c r="B3" s="44"/>
      <c r="C3" s="456"/>
      <c r="D3" s="456"/>
      <c r="H3" s="88" t="s">
        <v>13</v>
      </c>
      <c r="I3" s="243" t="s">
        <v>13</v>
      </c>
      <c r="J3" s="456"/>
      <c r="K3" s="456"/>
    </row>
    <row r="4" spans="1:15" s="47" customFormat="1" ht="12.75">
      <c r="A4" s="457"/>
      <c r="B4" s="457"/>
      <c r="C4" s="901" t="s">
        <v>1</v>
      </c>
      <c r="D4" s="901"/>
      <c r="E4" s="458" t="s">
        <v>0</v>
      </c>
      <c r="F4" s="901" t="s">
        <v>1</v>
      </c>
      <c r="G4" s="901"/>
      <c r="H4" s="91"/>
      <c r="I4" s="89"/>
      <c r="J4" s="901" t="s">
        <v>28</v>
      </c>
      <c r="K4" s="901"/>
      <c r="L4" s="458" t="s">
        <v>0</v>
      </c>
      <c r="M4" s="901" t="s">
        <v>28</v>
      </c>
      <c r="N4" s="901"/>
      <c r="O4" s="117" t="s">
        <v>25</v>
      </c>
    </row>
    <row r="5" spans="1:15" s="378" customFormat="1" ht="12.75">
      <c r="A5" s="457"/>
      <c r="B5" s="457"/>
      <c r="C5" s="904" t="s">
        <v>29</v>
      </c>
      <c r="D5" s="904"/>
      <c r="E5" s="458"/>
      <c r="F5" s="904" t="s">
        <v>466</v>
      </c>
      <c r="G5" s="904"/>
      <c r="H5" s="91"/>
      <c r="I5" s="89"/>
      <c r="J5" s="904" t="s">
        <v>29</v>
      </c>
      <c r="K5" s="904"/>
      <c r="L5" s="458"/>
      <c r="M5" s="904" t="s">
        <v>466</v>
      </c>
      <c r="N5" s="904"/>
      <c r="O5" s="117"/>
    </row>
    <row r="6" spans="1:15" s="47" customFormat="1" ht="12.75">
      <c r="A6" s="459"/>
      <c r="B6" s="459"/>
      <c r="C6" s="904" t="s">
        <v>30</v>
      </c>
      <c r="D6" s="904"/>
      <c r="E6" s="458"/>
      <c r="F6" s="904" t="s">
        <v>30</v>
      </c>
      <c r="G6" s="904"/>
      <c r="H6" s="91"/>
      <c r="I6" s="89"/>
      <c r="J6" s="904" t="s">
        <v>30</v>
      </c>
      <c r="K6" s="904"/>
      <c r="L6" s="458"/>
      <c r="M6" s="904" t="s">
        <v>30</v>
      </c>
      <c r="N6" s="904"/>
      <c r="O6" s="117" t="s">
        <v>25</v>
      </c>
    </row>
    <row r="7" spans="1:15" s="47" customFormat="1" ht="12.75">
      <c r="A7" s="459"/>
      <c r="B7" s="459"/>
      <c r="C7" s="904" t="str">
        <f>CP_Longdate</f>
        <v>June 30, </v>
      </c>
      <c r="D7" s="904"/>
      <c r="E7" s="458"/>
      <c r="F7" s="904" t="str">
        <f>CP_Longdate</f>
        <v>June 30, </v>
      </c>
      <c r="G7" s="904"/>
      <c r="H7" s="91"/>
      <c r="I7" s="93"/>
      <c r="J7" s="904" t="str">
        <f>CP_Longdate</f>
        <v>June 30, </v>
      </c>
      <c r="K7" s="904"/>
      <c r="L7" s="458"/>
      <c r="M7" s="904" t="str">
        <f>CP_Longdate</f>
        <v>June 30, </v>
      </c>
      <c r="N7" s="904"/>
      <c r="O7" s="117" t="s">
        <v>25</v>
      </c>
    </row>
    <row r="8" spans="1:15" s="47" customFormat="1" ht="12.75">
      <c r="A8" s="352" t="s">
        <v>632</v>
      </c>
      <c r="B8" s="352"/>
      <c r="C8" s="901">
        <f>CY</f>
        <v>2019</v>
      </c>
      <c r="D8" s="901"/>
      <c r="E8" s="458"/>
      <c r="F8" s="901">
        <f>CY</f>
        <v>2019</v>
      </c>
      <c r="G8" s="901"/>
      <c r="H8" s="49"/>
      <c r="I8" s="96"/>
      <c r="J8" s="901">
        <f>PY</f>
        <v>2018</v>
      </c>
      <c r="K8" s="901"/>
      <c r="L8" s="458"/>
      <c r="M8" s="901">
        <f>PY</f>
        <v>2018</v>
      </c>
      <c r="N8" s="901"/>
      <c r="O8" s="117" t="s">
        <v>25</v>
      </c>
    </row>
    <row r="9" spans="1:15" s="378" customFormat="1" ht="12.75">
      <c r="A9" s="460" t="s">
        <v>633</v>
      </c>
      <c r="B9" s="460"/>
      <c r="C9" s="53" t="s">
        <v>24</v>
      </c>
      <c r="D9" s="399">
        <v>6894</v>
      </c>
      <c r="E9" s="458"/>
      <c r="F9" s="53" t="s">
        <v>24</v>
      </c>
      <c r="G9" s="399">
        <v>11671</v>
      </c>
      <c r="H9" s="53"/>
      <c r="I9" s="96"/>
      <c r="J9" s="53" t="s">
        <v>24</v>
      </c>
      <c r="K9" s="379">
        <v>0</v>
      </c>
      <c r="L9" s="458"/>
      <c r="M9" s="53" t="s">
        <v>24</v>
      </c>
      <c r="N9" s="379">
        <v>0</v>
      </c>
      <c r="O9" s="117"/>
    </row>
    <row r="10" spans="1:15" s="378" customFormat="1" ht="12.75">
      <c r="A10" s="460" t="s">
        <v>634</v>
      </c>
      <c r="B10" s="460"/>
      <c r="C10" s="458"/>
      <c r="D10" s="420">
        <v>0</v>
      </c>
      <c r="E10" s="458"/>
      <c r="F10" s="458"/>
      <c r="G10" s="420">
        <v>0</v>
      </c>
      <c r="H10" s="53"/>
      <c r="I10" s="96"/>
      <c r="J10" s="458"/>
      <c r="K10" s="399">
        <v>0</v>
      </c>
      <c r="L10" s="458"/>
      <c r="M10" s="458"/>
      <c r="N10" s="399">
        <v>0</v>
      </c>
      <c r="O10" s="117"/>
    </row>
    <row r="11" spans="1:15" s="378" customFormat="1" ht="13.5" thickBot="1">
      <c r="A11" s="460" t="s">
        <v>635</v>
      </c>
      <c r="B11" s="460"/>
      <c r="C11" s="463" t="s">
        <v>24</v>
      </c>
      <c r="D11" s="462">
        <f>SUM(D9:D10)</f>
        <v>6894</v>
      </c>
      <c r="E11" s="458"/>
      <c r="F11" s="463" t="s">
        <v>24</v>
      </c>
      <c r="G11" s="462">
        <f>SUM(G9:G10)</f>
        <v>11671</v>
      </c>
      <c r="H11" s="53"/>
      <c r="I11" s="96"/>
      <c r="J11" s="463" t="s">
        <v>24</v>
      </c>
      <c r="K11" s="464">
        <f>SUM(K9:K10)</f>
        <v>0</v>
      </c>
      <c r="L11" s="458"/>
      <c r="M11" s="463" t="s">
        <v>24</v>
      </c>
      <c r="N11" s="464">
        <f>SUM(N9:N10)</f>
        <v>0</v>
      </c>
      <c r="O11" s="117"/>
    </row>
    <row r="12" spans="1:15" s="378" customFormat="1" ht="14.25" thickTop="1" thickBot="1">
      <c r="A12" s="460" t="s">
        <v>637</v>
      </c>
      <c r="B12" s="460"/>
      <c r="C12" s="203" t="s">
        <v>24</v>
      </c>
      <c r="D12" s="414">
        <v>22.19</v>
      </c>
      <c r="E12" s="458"/>
      <c r="F12" s="203" t="s">
        <v>24</v>
      </c>
      <c r="G12" s="414">
        <v>22.19</v>
      </c>
      <c r="H12" s="53"/>
      <c r="I12" s="96"/>
      <c r="J12" s="203" t="s">
        <v>24</v>
      </c>
      <c r="K12" s="462">
        <v>0</v>
      </c>
      <c r="L12" s="458"/>
      <c r="M12" s="203" t="s">
        <v>24</v>
      </c>
      <c r="N12" s="462">
        <v>0</v>
      </c>
      <c r="O12" s="117"/>
    </row>
    <row r="13" spans="1:15" s="378" customFormat="1" ht="14.25" thickTop="1" thickBot="1">
      <c r="A13" s="460" t="s">
        <v>636</v>
      </c>
      <c r="B13" s="460"/>
      <c r="C13" s="461" t="s">
        <v>24</v>
      </c>
      <c r="D13" s="462">
        <v>0</v>
      </c>
      <c r="E13" s="458"/>
      <c r="F13" s="461" t="s">
        <v>24</v>
      </c>
      <c r="G13" s="462">
        <v>0</v>
      </c>
      <c r="H13" s="458"/>
      <c r="I13" s="400"/>
      <c r="J13" s="461" t="s">
        <v>24</v>
      </c>
      <c r="K13" s="462">
        <v>0</v>
      </c>
      <c r="L13" s="458"/>
      <c r="M13" s="461" t="s">
        <v>24</v>
      </c>
      <c r="N13" s="462">
        <v>0</v>
      </c>
      <c r="O13" s="117"/>
    </row>
    <row r="14" spans="1:15" ht="15.75" thickTop="1">
      <c r="G14" s="118"/>
      <c r="H14" s="288"/>
      <c r="I14" s="288"/>
    </row>
    <row r="15" spans="1:15">
      <c r="G15" s="118"/>
      <c r="H15" s="445"/>
      <c r="I15" s="445"/>
    </row>
    <row r="16" spans="1:15">
      <c r="G16" s="118"/>
      <c r="H16" s="288"/>
      <c r="I16" s="288"/>
    </row>
    <row r="17" spans="1:9">
      <c r="A17" s="52"/>
      <c r="B17" s="426"/>
      <c r="G17" s="118"/>
      <c r="H17" s="295"/>
      <c r="I17" s="288"/>
    </row>
    <row r="18" spans="1:9">
      <c r="G18" s="118"/>
      <c r="H18" s="445"/>
      <c r="I18" s="445"/>
    </row>
    <row r="19" spans="1:9">
      <c r="G19" s="118"/>
      <c r="H19" s="295"/>
      <c r="I19" s="288"/>
    </row>
    <row r="20" spans="1:9">
      <c r="G20" s="118"/>
      <c r="H20" s="445"/>
      <c r="I20" s="445"/>
    </row>
    <row r="21" spans="1:9">
      <c r="G21" s="118"/>
      <c r="H21" s="295"/>
      <c r="I21" s="445"/>
    </row>
    <row r="22" spans="1:9">
      <c r="G22" s="118"/>
      <c r="H22" s="288"/>
      <c r="I22" s="445"/>
    </row>
    <row r="23" spans="1:9">
      <c r="G23" s="118"/>
      <c r="H23" s="288"/>
      <c r="I23" s="445"/>
    </row>
    <row r="24" spans="1:9">
      <c r="G24" s="118"/>
      <c r="H24" s="295"/>
      <c r="I24" s="288"/>
    </row>
    <row r="25" spans="1:9">
      <c r="G25" s="118"/>
      <c r="H25" s="295"/>
      <c r="I25" s="288"/>
    </row>
    <row r="26" spans="1:9">
      <c r="G26" s="118"/>
      <c r="H26" s="288"/>
      <c r="I26" s="288"/>
    </row>
    <row r="27" spans="1:9">
      <c r="G27" s="118"/>
      <c r="H27" s="288"/>
      <c r="I27" s="288"/>
    </row>
    <row r="28" spans="1:9">
      <c r="G28" s="118"/>
      <c r="H28" s="288"/>
      <c r="I28" s="288"/>
    </row>
    <row r="29" spans="1:9">
      <c r="G29" s="118"/>
      <c r="H29" s="288"/>
      <c r="I29" s="288"/>
    </row>
    <row r="30" spans="1:9">
      <c r="G30" s="118"/>
      <c r="H30" s="288"/>
      <c r="I30" s="288"/>
    </row>
    <row r="31" spans="1:9">
      <c r="G31" s="118"/>
      <c r="H31" s="288"/>
      <c r="I31" s="288"/>
    </row>
    <row r="32" spans="1:9">
      <c r="G32" s="118"/>
      <c r="H32" s="288"/>
      <c r="I32" s="288"/>
    </row>
  </sheetData>
  <mergeCells count="22">
    <mergeCell ref="J2:K2"/>
    <mergeCell ref="J6:K6"/>
    <mergeCell ref="J7:K7"/>
    <mergeCell ref="J8:K8"/>
    <mergeCell ref="M5:N5"/>
    <mergeCell ref="M4:N4"/>
    <mergeCell ref="M6:N6"/>
    <mergeCell ref="M7:N7"/>
    <mergeCell ref="M8:N8"/>
    <mergeCell ref="J4:K4"/>
    <mergeCell ref="J5:K5"/>
    <mergeCell ref="C2:D2"/>
    <mergeCell ref="C4:D4"/>
    <mergeCell ref="F4:G4"/>
    <mergeCell ref="C5:D5"/>
    <mergeCell ref="F5:G5"/>
    <mergeCell ref="C6:D6"/>
    <mergeCell ref="F6:G6"/>
    <mergeCell ref="C7:D7"/>
    <mergeCell ref="F7:G7"/>
    <mergeCell ref="C8:D8"/>
    <mergeCell ref="F8:G8"/>
  </mergeCells>
  <hyperlinks>
    <hyperlink ref="A1" location="Notes_Share_EquitySettledPRSUs" display="Notes_Share_EquitySettledPRSU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29"/>
  <sheetViews>
    <sheetView workbookViewId="0">
      <selection activeCell="G32" sqref="G32"/>
    </sheetView>
  </sheetViews>
  <sheetFormatPr defaultRowHeight="15"/>
  <cols>
    <col min="1" max="1" width="42.140625" style="41" customWidth="1"/>
    <col min="2" max="2" width="1.7109375" style="41" customWidth="1"/>
    <col min="3" max="3" width="1.7109375" style="67" customWidth="1"/>
    <col min="4" max="4" width="10.7109375" style="41" customWidth="1"/>
    <col min="5" max="6" width="1.7109375" style="67" customWidth="1"/>
    <col min="7" max="7" width="9.7109375" style="41" customWidth="1"/>
    <col min="8" max="10" width="1.7109375" style="67" customWidth="1"/>
    <col min="11" max="11" width="10.7109375" style="41" customWidth="1"/>
    <col min="12" max="13" width="1.7109375" style="67" customWidth="1"/>
    <col min="14" max="14" width="9.7109375" style="41" customWidth="1"/>
    <col min="15" max="15" width="1.7109375" style="43" customWidth="1"/>
    <col min="16" max="16384" width="9.140625" style="41"/>
  </cols>
  <sheetData>
    <row r="1" spans="1:15" ht="18.75">
      <c r="A1" s="42" t="s">
        <v>142</v>
      </c>
      <c r="B1" s="42"/>
    </row>
    <row r="2" spans="1:15">
      <c r="A2" s="44"/>
      <c r="B2" s="44"/>
      <c r="C2" s="917"/>
      <c r="D2" s="917"/>
      <c r="J2" s="917"/>
      <c r="K2" s="917"/>
    </row>
    <row r="3" spans="1:15" s="47" customFormat="1" ht="12.75">
      <c r="A3" s="45"/>
      <c r="B3" s="457"/>
      <c r="C3" s="901" t="s">
        <v>1</v>
      </c>
      <c r="D3" s="901"/>
      <c r="E3" s="458" t="s">
        <v>0</v>
      </c>
      <c r="F3" s="901" t="s">
        <v>1</v>
      </c>
      <c r="G3" s="901"/>
      <c r="H3" s="91"/>
      <c r="I3" s="89"/>
      <c r="J3" s="901" t="s">
        <v>28</v>
      </c>
      <c r="K3" s="901"/>
      <c r="L3" s="458" t="s">
        <v>0</v>
      </c>
      <c r="M3" s="901" t="s">
        <v>28</v>
      </c>
      <c r="N3" s="901"/>
      <c r="O3" s="117" t="s">
        <v>25</v>
      </c>
    </row>
    <row r="4" spans="1:15" s="378" customFormat="1" ht="12.75">
      <c r="A4" s="45"/>
      <c r="B4" s="457"/>
      <c r="C4" s="904" t="s">
        <v>29</v>
      </c>
      <c r="D4" s="904"/>
      <c r="E4" s="458"/>
      <c r="F4" s="904" t="s">
        <v>466</v>
      </c>
      <c r="G4" s="904"/>
      <c r="H4" s="91"/>
      <c r="I4" s="89"/>
      <c r="J4" s="904" t="s">
        <v>29</v>
      </c>
      <c r="K4" s="904"/>
      <c r="L4" s="458"/>
      <c r="M4" s="904" t="s">
        <v>466</v>
      </c>
      <c r="N4" s="904"/>
      <c r="O4" s="117"/>
    </row>
    <row r="5" spans="1:15" s="378" customFormat="1" ht="12.75">
      <c r="A5" s="45"/>
      <c r="B5" s="457"/>
      <c r="C5" s="904" t="s">
        <v>30</v>
      </c>
      <c r="D5" s="904"/>
      <c r="E5" s="458"/>
      <c r="F5" s="904" t="s">
        <v>30</v>
      </c>
      <c r="G5" s="904"/>
      <c r="H5" s="91"/>
      <c r="I5" s="89"/>
      <c r="J5" s="904" t="s">
        <v>30</v>
      </c>
      <c r="K5" s="904"/>
      <c r="L5" s="458"/>
      <c r="M5" s="904" t="s">
        <v>30</v>
      </c>
      <c r="N5" s="904"/>
      <c r="O5" s="117"/>
    </row>
    <row r="6" spans="1:15" s="47" customFormat="1" ht="12.75">
      <c r="A6" s="45"/>
      <c r="B6" s="457"/>
      <c r="C6" s="904" t="str">
        <f>CP_Longdate</f>
        <v>June 30, </v>
      </c>
      <c r="D6" s="904"/>
      <c r="E6" s="458"/>
      <c r="F6" s="904" t="str">
        <f>CP_Longdate</f>
        <v>June 30, </v>
      </c>
      <c r="G6" s="904"/>
      <c r="H6" s="91"/>
      <c r="I6" s="89"/>
      <c r="J6" s="904" t="str">
        <f>CP_Longdate</f>
        <v>June 30, </v>
      </c>
      <c r="K6" s="904"/>
      <c r="L6" s="458"/>
      <c r="M6" s="904" t="str">
        <f>CP_Longdate</f>
        <v>June 30, </v>
      </c>
      <c r="N6" s="904"/>
      <c r="O6" s="117"/>
    </row>
    <row r="7" spans="1:15" s="47" customFormat="1" ht="12.75">
      <c r="A7" s="63" t="s">
        <v>641</v>
      </c>
      <c r="B7" s="459"/>
      <c r="C7" s="901">
        <f>CY</f>
        <v>2019</v>
      </c>
      <c r="D7" s="901"/>
      <c r="E7" s="458"/>
      <c r="F7" s="901">
        <f>CY</f>
        <v>2019</v>
      </c>
      <c r="G7" s="901"/>
      <c r="H7" s="91"/>
      <c r="I7" s="89"/>
      <c r="J7" s="901">
        <f>PY</f>
        <v>2018</v>
      </c>
      <c r="K7" s="901"/>
      <c r="L7" s="458"/>
      <c r="M7" s="901">
        <f>PY</f>
        <v>2018</v>
      </c>
      <c r="N7" s="901"/>
      <c r="O7" s="117" t="s">
        <v>25</v>
      </c>
    </row>
    <row r="8" spans="1:15" s="378" customFormat="1" ht="12.75">
      <c r="A8" s="460" t="s">
        <v>633</v>
      </c>
      <c r="B8" s="459"/>
      <c r="C8" s="53" t="s">
        <v>24</v>
      </c>
      <c r="D8" s="399">
        <v>419</v>
      </c>
      <c r="E8" s="458"/>
      <c r="F8" s="53" t="s">
        <v>24</v>
      </c>
      <c r="G8" s="399">
        <v>519</v>
      </c>
      <c r="H8" s="53"/>
      <c r="I8" s="96"/>
      <c r="J8" s="53" t="s">
        <v>24</v>
      </c>
      <c r="K8" s="379">
        <v>5209</v>
      </c>
      <c r="L8" s="458"/>
      <c r="M8" s="53" t="s">
        <v>24</v>
      </c>
      <c r="N8" s="379">
        <v>11155</v>
      </c>
      <c r="O8" s="117"/>
    </row>
    <row r="9" spans="1:15" s="378" customFormat="1" ht="12.75">
      <c r="A9" s="460" t="s">
        <v>634</v>
      </c>
      <c r="B9" s="459"/>
      <c r="C9" s="458"/>
      <c r="D9" s="420">
        <v>0</v>
      </c>
      <c r="E9" s="458"/>
      <c r="F9" s="458"/>
      <c r="G9" s="420">
        <v>0</v>
      </c>
      <c r="H9" s="53"/>
      <c r="I9" s="96"/>
      <c r="J9" s="458"/>
      <c r="K9" s="399">
        <v>0</v>
      </c>
      <c r="L9" s="458"/>
      <c r="M9" s="458"/>
      <c r="N9" s="399">
        <v>0</v>
      </c>
      <c r="O9" s="117"/>
    </row>
    <row r="10" spans="1:15" s="378" customFormat="1" ht="13.5" thickBot="1">
      <c r="A10" s="460" t="s">
        <v>635</v>
      </c>
      <c r="B10" s="459"/>
      <c r="C10" s="463" t="s">
        <v>24</v>
      </c>
      <c r="D10" s="462">
        <f>D8-D9</f>
        <v>419</v>
      </c>
      <c r="E10" s="458"/>
      <c r="F10" s="463" t="s">
        <v>24</v>
      </c>
      <c r="G10" s="462">
        <f>G8-G9</f>
        <v>519</v>
      </c>
      <c r="H10" s="53"/>
      <c r="I10" s="96"/>
      <c r="J10" s="463" t="s">
        <v>24</v>
      </c>
      <c r="K10" s="464">
        <f>K8-K9</f>
        <v>5209</v>
      </c>
      <c r="L10" s="458"/>
      <c r="M10" s="463" t="s">
        <v>24</v>
      </c>
      <c r="N10" s="464">
        <f>N8-N9</f>
        <v>11155</v>
      </c>
      <c r="O10" s="117"/>
    </row>
    <row r="11" spans="1:15" s="378" customFormat="1" ht="14.25" thickTop="1" thickBot="1">
      <c r="A11" s="460" t="s">
        <v>642</v>
      </c>
      <c r="B11" s="459"/>
      <c r="C11" s="203" t="s">
        <v>24</v>
      </c>
      <c r="D11" s="462">
        <v>63497</v>
      </c>
      <c r="E11" s="466"/>
      <c r="F11" s="467" t="s">
        <v>24</v>
      </c>
      <c r="G11" s="462">
        <v>63497</v>
      </c>
      <c r="H11" s="53"/>
      <c r="I11" s="96"/>
      <c r="J11" s="203" t="s">
        <v>24</v>
      </c>
      <c r="K11" s="462">
        <v>33672</v>
      </c>
      <c r="L11" s="458"/>
      <c r="M11" s="203" t="s">
        <v>24</v>
      </c>
      <c r="N11" s="462">
        <v>33672</v>
      </c>
      <c r="O11" s="117"/>
    </row>
    <row r="12" spans="1:15" s="378" customFormat="1" ht="14.25" thickTop="1" thickBot="1">
      <c r="A12" s="460" t="s">
        <v>636</v>
      </c>
      <c r="B12" s="459"/>
      <c r="C12" s="461" t="s">
        <v>24</v>
      </c>
      <c r="D12" s="462">
        <v>0</v>
      </c>
      <c r="E12" s="458"/>
      <c r="F12" s="461" t="s">
        <v>24</v>
      </c>
      <c r="G12" s="462">
        <v>0</v>
      </c>
      <c r="H12" s="458"/>
      <c r="I12" s="400"/>
      <c r="J12" s="461" t="s">
        <v>24</v>
      </c>
      <c r="K12" s="462">
        <v>0</v>
      </c>
      <c r="L12" s="458"/>
      <c r="M12" s="461" t="s">
        <v>24</v>
      </c>
      <c r="N12" s="462">
        <v>0</v>
      </c>
      <c r="O12" s="117"/>
    </row>
    <row r="13" spans="1:15" ht="15.75" thickTop="1">
      <c r="G13" s="118"/>
      <c r="H13" s="288"/>
      <c r="I13" s="288"/>
    </row>
    <row r="14" spans="1:15">
      <c r="B14" s="426"/>
      <c r="G14" s="118"/>
      <c r="H14" s="295"/>
      <c r="I14" s="288"/>
    </row>
    <row r="15" spans="1:15">
      <c r="G15" s="118"/>
      <c r="H15" s="445"/>
      <c r="I15" s="445"/>
    </row>
    <row r="16" spans="1:15">
      <c r="G16" s="118"/>
      <c r="H16" s="295"/>
      <c r="I16" s="288"/>
    </row>
    <row r="17" spans="7:9" s="41" customFormat="1">
      <c r="G17" s="118"/>
      <c r="H17" s="445"/>
      <c r="I17" s="445"/>
    </row>
    <row r="18" spans="7:9" s="41" customFormat="1">
      <c r="G18" s="118"/>
      <c r="H18" s="295"/>
      <c r="I18" s="445"/>
    </row>
    <row r="19" spans="7:9" s="41" customFormat="1">
      <c r="G19" s="118"/>
      <c r="H19" s="288"/>
      <c r="I19" s="445"/>
    </row>
    <row r="20" spans="7:9" s="41" customFormat="1">
      <c r="G20" s="118"/>
      <c r="H20" s="288"/>
      <c r="I20" s="445"/>
    </row>
    <row r="21" spans="7:9" s="41" customFormat="1">
      <c r="G21" s="118"/>
      <c r="H21" s="295"/>
      <c r="I21" s="288"/>
    </row>
    <row r="22" spans="7:9" s="41" customFormat="1">
      <c r="G22" s="118"/>
      <c r="H22" s="295"/>
      <c r="I22" s="288"/>
    </row>
    <row r="23" spans="7:9" s="41" customFormat="1">
      <c r="G23" s="118"/>
      <c r="H23" s="288"/>
      <c r="I23" s="288"/>
    </row>
    <row r="24" spans="7:9" s="41" customFormat="1">
      <c r="G24" s="118"/>
      <c r="H24" s="288"/>
      <c r="I24" s="288"/>
    </row>
    <row r="25" spans="7:9" s="41" customFormat="1">
      <c r="G25" s="118"/>
      <c r="H25" s="288"/>
      <c r="I25" s="288"/>
    </row>
    <row r="26" spans="7:9" s="41" customFormat="1">
      <c r="G26" s="118"/>
      <c r="H26" s="288"/>
      <c r="I26" s="288"/>
    </row>
    <row r="27" spans="7:9" s="41" customFormat="1">
      <c r="G27" s="118"/>
      <c r="H27" s="288"/>
      <c r="I27" s="288"/>
    </row>
    <row r="28" spans="7:9" s="41" customFormat="1">
      <c r="G28" s="118"/>
      <c r="H28" s="288"/>
      <c r="I28" s="288"/>
    </row>
    <row r="29" spans="7:9" s="41" customFormat="1">
      <c r="G29" s="118"/>
      <c r="H29" s="288"/>
      <c r="I29" s="288"/>
    </row>
  </sheetData>
  <mergeCells count="22">
    <mergeCell ref="C4:D4"/>
    <mergeCell ref="C5:D5"/>
    <mergeCell ref="F4:G4"/>
    <mergeCell ref="F5:G5"/>
    <mergeCell ref="J4:K4"/>
    <mergeCell ref="J5:K5"/>
    <mergeCell ref="M4:N4"/>
    <mergeCell ref="M5:N5"/>
    <mergeCell ref="J7:K7"/>
    <mergeCell ref="M7:N7"/>
    <mergeCell ref="C2:D2"/>
    <mergeCell ref="J2:K2"/>
    <mergeCell ref="C3:D3"/>
    <mergeCell ref="F3:G3"/>
    <mergeCell ref="J3:K3"/>
    <mergeCell ref="M3:N3"/>
    <mergeCell ref="C6:D6"/>
    <mergeCell ref="F6:G6"/>
    <mergeCell ref="J6:K6"/>
    <mergeCell ref="M6:N6"/>
    <mergeCell ref="C7:D7"/>
    <mergeCell ref="F7:G7"/>
  </mergeCells>
  <hyperlinks>
    <hyperlink ref="A1" location="Notes_Share_CashSettled" display="Notes_Share_CashSettled"/>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29"/>
  <sheetViews>
    <sheetView workbookViewId="0">
      <selection activeCell="P34" sqref="P34"/>
    </sheetView>
  </sheetViews>
  <sheetFormatPr defaultRowHeight="15"/>
  <cols>
    <col min="1" max="1" width="42.140625" style="41" customWidth="1"/>
    <col min="2" max="2" width="1.7109375" style="41" customWidth="1"/>
    <col min="3" max="3" width="1.7109375" style="67" customWidth="1"/>
    <col min="4" max="4" width="10.7109375" style="41" customWidth="1"/>
    <col min="5" max="6" width="1.7109375" style="67" customWidth="1"/>
    <col min="7" max="7" width="9.7109375" style="41" customWidth="1"/>
    <col min="8" max="10" width="1.7109375" style="67" customWidth="1"/>
    <col min="11" max="11" width="10.7109375" style="41" customWidth="1"/>
    <col min="12" max="13" width="1.7109375" style="67" customWidth="1"/>
    <col min="14" max="14" width="9.7109375" style="41" customWidth="1"/>
    <col min="15" max="15" width="1.7109375" style="43" customWidth="1"/>
    <col min="16" max="16384" width="9.140625" style="41"/>
  </cols>
  <sheetData>
    <row r="1" spans="1:15" ht="18.75">
      <c r="A1" s="42" t="s">
        <v>646</v>
      </c>
      <c r="B1" s="42"/>
    </row>
    <row r="2" spans="1:15">
      <c r="A2" s="44"/>
      <c r="B2" s="44"/>
      <c r="C2" s="917"/>
      <c r="D2" s="917"/>
      <c r="J2" s="917"/>
      <c r="K2" s="917"/>
    </row>
    <row r="3" spans="1:15" s="378" customFormat="1" ht="12.75">
      <c r="A3" s="45"/>
      <c r="B3" s="457"/>
      <c r="C3" s="901" t="s">
        <v>1</v>
      </c>
      <c r="D3" s="901"/>
      <c r="E3" s="458" t="s">
        <v>0</v>
      </c>
      <c r="F3" s="901" t="s">
        <v>1</v>
      </c>
      <c r="G3" s="901"/>
      <c r="H3" s="91"/>
      <c r="I3" s="89"/>
      <c r="J3" s="901" t="s">
        <v>28</v>
      </c>
      <c r="K3" s="901"/>
      <c r="L3" s="458" t="s">
        <v>0</v>
      </c>
      <c r="M3" s="901" t="s">
        <v>28</v>
      </c>
      <c r="N3" s="901"/>
      <c r="O3" s="117" t="s">
        <v>25</v>
      </c>
    </row>
    <row r="4" spans="1:15" s="378" customFormat="1" ht="12.75">
      <c r="A4" s="45"/>
      <c r="B4" s="457"/>
      <c r="C4" s="904" t="s">
        <v>29</v>
      </c>
      <c r="D4" s="904"/>
      <c r="E4" s="458"/>
      <c r="F4" s="904" t="s">
        <v>466</v>
      </c>
      <c r="G4" s="904"/>
      <c r="H4" s="91"/>
      <c r="I4" s="89"/>
      <c r="J4" s="904" t="s">
        <v>29</v>
      </c>
      <c r="K4" s="904"/>
      <c r="L4" s="458"/>
      <c r="M4" s="904" t="s">
        <v>466</v>
      </c>
      <c r="N4" s="904"/>
      <c r="O4" s="117"/>
    </row>
    <row r="5" spans="1:15" s="378" customFormat="1" ht="12.75">
      <c r="A5" s="45"/>
      <c r="B5" s="457"/>
      <c r="C5" s="904" t="s">
        <v>30</v>
      </c>
      <c r="D5" s="904"/>
      <c r="E5" s="458"/>
      <c r="F5" s="904" t="s">
        <v>30</v>
      </c>
      <c r="G5" s="904"/>
      <c r="H5" s="91"/>
      <c r="I5" s="89"/>
      <c r="J5" s="904" t="s">
        <v>30</v>
      </c>
      <c r="K5" s="904"/>
      <c r="L5" s="458"/>
      <c r="M5" s="904" t="s">
        <v>30</v>
      </c>
      <c r="N5" s="904"/>
      <c r="O5" s="117"/>
    </row>
    <row r="6" spans="1:15" s="378" customFormat="1" ht="12.75">
      <c r="A6" s="45"/>
      <c r="B6" s="457"/>
      <c r="C6" s="904" t="str">
        <f>CP_Longdate</f>
        <v>June 30, </v>
      </c>
      <c r="D6" s="904"/>
      <c r="E6" s="458"/>
      <c r="F6" s="904" t="str">
        <f>CP_Longdate</f>
        <v>June 30, </v>
      </c>
      <c r="G6" s="904"/>
      <c r="H6" s="91"/>
      <c r="I6" s="89"/>
      <c r="J6" s="904" t="str">
        <f>CP_Longdate</f>
        <v>June 30, </v>
      </c>
      <c r="K6" s="904"/>
      <c r="L6" s="458"/>
      <c r="M6" s="904" t="str">
        <f>CP_Longdate</f>
        <v>June 30, </v>
      </c>
      <c r="N6" s="904"/>
      <c r="O6" s="117"/>
    </row>
    <row r="7" spans="1:15" s="378" customFormat="1" ht="12.75">
      <c r="A7" s="63" t="s">
        <v>155</v>
      </c>
      <c r="B7" s="459"/>
      <c r="C7" s="901">
        <f>CY</f>
        <v>2019</v>
      </c>
      <c r="D7" s="901"/>
      <c r="E7" s="458"/>
      <c r="F7" s="901">
        <f>CY</f>
        <v>2019</v>
      </c>
      <c r="G7" s="901"/>
      <c r="H7" s="91"/>
      <c r="I7" s="89"/>
      <c r="J7" s="901">
        <f>PY</f>
        <v>2018</v>
      </c>
      <c r="K7" s="901"/>
      <c r="L7" s="458"/>
      <c r="M7" s="901">
        <f>PY</f>
        <v>2018</v>
      </c>
      <c r="N7" s="901"/>
      <c r="O7" s="117" t="s">
        <v>25</v>
      </c>
    </row>
    <row r="8" spans="1:15" s="378" customFormat="1" ht="12.75">
      <c r="A8" s="460" t="s">
        <v>643</v>
      </c>
      <c r="B8" s="459"/>
      <c r="C8" s="53" t="s">
        <v>24</v>
      </c>
      <c r="D8" s="399">
        <v>20403</v>
      </c>
      <c r="E8" s="458"/>
      <c r="F8" s="53" t="s">
        <v>24</v>
      </c>
      <c r="G8" s="399">
        <v>20403</v>
      </c>
      <c r="H8" s="53"/>
      <c r="I8" s="96"/>
      <c r="J8" s="53" t="s">
        <v>24</v>
      </c>
      <c r="K8" s="379">
        <v>0</v>
      </c>
      <c r="L8" s="458"/>
      <c r="M8" s="53" t="s">
        <v>24</v>
      </c>
      <c r="N8" s="379">
        <v>0</v>
      </c>
      <c r="O8" s="117"/>
    </row>
    <row r="9" spans="1:15" s="378" customFormat="1" ht="12.75">
      <c r="A9" s="460" t="s">
        <v>634</v>
      </c>
      <c r="B9" s="459"/>
      <c r="C9" s="458"/>
      <c r="D9" s="420">
        <v>0</v>
      </c>
      <c r="E9" s="458"/>
      <c r="F9" s="458"/>
      <c r="G9" s="420">
        <v>0</v>
      </c>
      <c r="H9" s="53"/>
      <c r="I9" s="96"/>
      <c r="J9" s="458"/>
      <c r="K9" s="399">
        <v>0</v>
      </c>
      <c r="L9" s="458"/>
      <c r="M9" s="458"/>
      <c r="N9" s="399">
        <v>0</v>
      </c>
      <c r="O9" s="117"/>
    </row>
    <row r="10" spans="1:15" s="378" customFormat="1" ht="13.5" thickBot="1">
      <c r="A10" s="460" t="s">
        <v>644</v>
      </c>
      <c r="B10" s="459"/>
      <c r="C10" s="463" t="s">
        <v>24</v>
      </c>
      <c r="D10" s="462">
        <f>D8-D9</f>
        <v>20403</v>
      </c>
      <c r="E10" s="458"/>
      <c r="F10" s="463" t="s">
        <v>24</v>
      </c>
      <c r="G10" s="462">
        <f>G8-G9</f>
        <v>20403</v>
      </c>
      <c r="H10" s="53"/>
      <c r="I10" s="96"/>
      <c r="J10" s="463" t="s">
        <v>24</v>
      </c>
      <c r="K10" s="464">
        <f>K8-K9</f>
        <v>0</v>
      </c>
      <c r="L10" s="458"/>
      <c r="M10" s="463" t="s">
        <v>24</v>
      </c>
      <c r="N10" s="464">
        <f>N8-N9</f>
        <v>0</v>
      </c>
      <c r="O10" s="117"/>
    </row>
    <row r="11" spans="1:15" s="378" customFormat="1" ht="14.25" thickTop="1" thickBot="1">
      <c r="A11" s="460" t="s">
        <v>642</v>
      </c>
      <c r="B11" s="459"/>
      <c r="C11" s="203" t="s">
        <v>24</v>
      </c>
      <c r="D11" s="414">
        <v>1.85</v>
      </c>
      <c r="E11" s="458"/>
      <c r="F11" s="203" t="s">
        <v>24</v>
      </c>
      <c r="G11" s="414">
        <v>1.85</v>
      </c>
      <c r="H11" s="53"/>
      <c r="I11" s="96"/>
      <c r="J11" s="203" t="s">
        <v>24</v>
      </c>
      <c r="K11" s="462">
        <v>0</v>
      </c>
      <c r="L11" s="458"/>
      <c r="M11" s="203" t="s">
        <v>24</v>
      </c>
      <c r="N11" s="462">
        <v>0</v>
      </c>
      <c r="O11" s="117"/>
    </row>
    <row r="12" spans="1:15" s="378" customFormat="1" ht="14.25" thickTop="1" thickBot="1">
      <c r="A12" s="460" t="s">
        <v>645</v>
      </c>
      <c r="B12" s="459"/>
      <c r="C12" s="461" t="s">
        <v>24</v>
      </c>
      <c r="D12" s="462">
        <v>16309</v>
      </c>
      <c r="E12" s="458"/>
      <c r="F12" s="461" t="s">
        <v>24</v>
      </c>
      <c r="G12" s="462">
        <v>16309</v>
      </c>
      <c r="H12" s="440"/>
      <c r="I12" s="400"/>
      <c r="J12" s="461" t="s">
        <v>24</v>
      </c>
      <c r="K12" s="462">
        <v>0</v>
      </c>
      <c r="L12" s="458"/>
      <c r="M12" s="461" t="s">
        <v>24</v>
      </c>
      <c r="N12" s="462">
        <v>0</v>
      </c>
      <c r="O12" s="117"/>
    </row>
    <row r="13" spans="1:15" ht="15.75" thickTop="1">
      <c r="G13" s="118"/>
      <c r="H13" s="288"/>
      <c r="I13" s="288"/>
    </row>
    <row r="14" spans="1:15">
      <c r="B14" s="426"/>
      <c r="G14" s="118"/>
      <c r="H14" s="295"/>
      <c r="I14" s="288"/>
    </row>
    <row r="15" spans="1:15">
      <c r="G15" s="118"/>
      <c r="H15" s="445"/>
      <c r="I15" s="445"/>
    </row>
    <row r="16" spans="1:15">
      <c r="G16" s="118"/>
      <c r="H16" s="295"/>
      <c r="I16" s="288"/>
    </row>
    <row r="17" spans="7:9" s="41" customFormat="1">
      <c r="G17" s="118"/>
      <c r="H17" s="445"/>
      <c r="I17" s="445"/>
    </row>
    <row r="18" spans="7:9" s="41" customFormat="1">
      <c r="G18" s="118"/>
      <c r="H18" s="295"/>
      <c r="I18" s="445"/>
    </row>
    <row r="19" spans="7:9" s="41" customFormat="1">
      <c r="G19" s="118"/>
      <c r="H19" s="288"/>
      <c r="I19" s="445"/>
    </row>
    <row r="20" spans="7:9" s="41" customFormat="1">
      <c r="G20" s="118"/>
      <c r="H20" s="288"/>
      <c r="I20" s="445"/>
    </row>
    <row r="21" spans="7:9" s="41" customFormat="1">
      <c r="G21" s="118"/>
      <c r="H21" s="295"/>
      <c r="I21" s="288"/>
    </row>
    <row r="22" spans="7:9" s="41" customFormat="1">
      <c r="G22" s="118"/>
      <c r="H22" s="295"/>
      <c r="I22" s="288"/>
    </row>
    <row r="23" spans="7:9" s="41" customFormat="1">
      <c r="G23" s="118"/>
      <c r="H23" s="288"/>
      <c r="I23" s="288"/>
    </row>
    <row r="24" spans="7:9" s="41" customFormat="1">
      <c r="G24" s="118"/>
      <c r="H24" s="288"/>
      <c r="I24" s="288"/>
    </row>
    <row r="25" spans="7:9" s="41" customFormat="1">
      <c r="G25" s="118"/>
      <c r="H25" s="288"/>
      <c r="I25" s="288"/>
    </row>
    <row r="26" spans="7:9" s="41" customFormat="1">
      <c r="G26" s="118"/>
      <c r="H26" s="288"/>
      <c r="I26" s="288"/>
    </row>
    <row r="27" spans="7:9" s="41" customFormat="1">
      <c r="G27" s="118"/>
      <c r="H27" s="288"/>
      <c r="I27" s="288"/>
    </row>
    <row r="28" spans="7:9" s="41" customFormat="1">
      <c r="G28" s="118"/>
      <c r="H28" s="288"/>
      <c r="I28" s="288"/>
    </row>
    <row r="29" spans="7:9" s="41" customFormat="1">
      <c r="G29" s="118"/>
      <c r="H29" s="288"/>
      <c r="I29" s="288"/>
    </row>
  </sheetData>
  <mergeCells count="22">
    <mergeCell ref="C6:D6"/>
    <mergeCell ref="F6:G6"/>
    <mergeCell ref="J6:K6"/>
    <mergeCell ref="M6:N6"/>
    <mergeCell ref="C7:D7"/>
    <mergeCell ref="F7:G7"/>
    <mergeCell ref="J7:K7"/>
    <mergeCell ref="M7:N7"/>
    <mergeCell ref="C4:D4"/>
    <mergeCell ref="F4:G4"/>
    <mergeCell ref="J4:K4"/>
    <mergeCell ref="M4:N4"/>
    <mergeCell ref="C5:D5"/>
    <mergeCell ref="F5:G5"/>
    <mergeCell ref="J5:K5"/>
    <mergeCell ref="M5:N5"/>
    <mergeCell ref="M3:N3"/>
    <mergeCell ref="C2:D2"/>
    <mergeCell ref="J2:K2"/>
    <mergeCell ref="C3:D3"/>
    <mergeCell ref="F3:G3"/>
    <mergeCell ref="J3:K3"/>
  </mergeCells>
  <hyperlinks>
    <hyperlink ref="A1" location="Notes_Share_Options" display="Notes_Share_Options"/>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8"/>
  <sheetViews>
    <sheetView workbookViewId="0">
      <selection activeCell="A35" sqref="A35"/>
    </sheetView>
  </sheetViews>
  <sheetFormatPr defaultRowHeight="15"/>
  <cols>
    <col min="1" max="1" width="85.7109375" style="41" customWidth="1"/>
    <col min="2" max="2" width="2.7109375" style="67" customWidth="1"/>
    <col min="3" max="3" width="1.7109375" style="67" customWidth="1"/>
    <col min="4" max="4" width="10.7109375" style="41" customWidth="1"/>
    <col min="5" max="5" width="2.28515625" style="67" customWidth="1"/>
    <col min="6" max="16384" width="9.140625" style="41"/>
  </cols>
  <sheetData>
    <row r="1" spans="1:5" ht="18.75">
      <c r="A1" s="42" t="s">
        <v>145</v>
      </c>
    </row>
    <row r="2" spans="1:5">
      <c r="A2" s="44"/>
    </row>
    <row r="3" spans="1:5" s="51" customFormat="1" ht="12.75">
      <c r="A3" s="52" t="s">
        <v>146</v>
      </c>
      <c r="B3" s="53" t="s">
        <v>0</v>
      </c>
      <c r="C3" s="53"/>
      <c r="D3" s="184">
        <v>0</v>
      </c>
      <c r="E3" s="53"/>
    </row>
    <row r="4" spans="1:5" s="51" customFormat="1" ht="12.75">
      <c r="A4" s="52" t="s">
        <v>147</v>
      </c>
      <c r="B4" s="53" t="s">
        <v>25</v>
      </c>
      <c r="C4" s="53"/>
      <c r="D4" s="110">
        <v>0</v>
      </c>
      <c r="E4" s="53" t="s">
        <v>99</v>
      </c>
    </row>
    <row r="5" spans="1:5" s="51" customFormat="1" ht="12.75">
      <c r="A5" s="52" t="s">
        <v>148</v>
      </c>
      <c r="B5" s="53" t="s">
        <v>25</v>
      </c>
      <c r="C5" s="53"/>
      <c r="D5" s="184">
        <v>0</v>
      </c>
      <c r="E5" s="53" t="s">
        <v>99</v>
      </c>
    </row>
    <row r="6" spans="1:5" s="51" customFormat="1" ht="12.75">
      <c r="A6" s="52" t="s">
        <v>149</v>
      </c>
      <c r="B6" s="53" t="s">
        <v>25</v>
      </c>
      <c r="C6" s="53"/>
      <c r="D6" s="110">
        <v>0</v>
      </c>
      <c r="E6" s="53" t="s">
        <v>99</v>
      </c>
    </row>
    <row r="7" spans="1:5" s="51" customFormat="1" ht="12.75">
      <c r="A7" s="52" t="s">
        <v>150</v>
      </c>
      <c r="B7" s="53"/>
      <c r="C7" s="53" t="s">
        <v>24</v>
      </c>
      <c r="D7" s="54">
        <v>0</v>
      </c>
      <c r="E7" s="53"/>
    </row>
    <row r="8" spans="1:5" s="51" customFormat="1" ht="12.75">
      <c r="A8" s="52" t="s">
        <v>151</v>
      </c>
      <c r="B8" s="53"/>
      <c r="C8" s="53" t="s">
        <v>24</v>
      </c>
      <c r="D8" s="54">
        <v>0</v>
      </c>
      <c r="E8" s="53"/>
    </row>
  </sheetData>
  <hyperlinks>
    <hyperlink ref="A1" location="Notes_Share_BlackScholesModel" display="Notes_Share_BlackScholesModel"/>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4"/>
  <sheetViews>
    <sheetView workbookViewId="0">
      <pane ySplit="5" topLeftCell="A6" activePane="bottomLeft" state="frozen"/>
      <selection pane="bottomLeft" activeCell="A6" sqref="A6"/>
    </sheetView>
  </sheetViews>
  <sheetFormatPr defaultRowHeight="15"/>
  <cols>
    <col min="1" max="1" width="83.5703125" style="41" customWidth="1"/>
    <col min="2" max="2" width="2.7109375" style="67" customWidth="1"/>
    <col min="3" max="3" width="1.7109375" style="67" customWidth="1"/>
    <col min="4" max="4" width="10.28515625" style="41" bestFit="1" customWidth="1"/>
    <col min="5" max="5" width="2.7109375" style="67" customWidth="1"/>
    <col min="6" max="6" width="1.7109375" style="67" customWidth="1"/>
    <col min="7" max="7" width="10.28515625" style="41" bestFit="1" customWidth="1"/>
    <col min="8" max="8" width="1.7109375" style="43" customWidth="1"/>
    <col min="9" max="9" width="9.140625" style="41"/>
    <col min="10" max="10" width="11.140625" style="41" bestFit="1" customWidth="1"/>
    <col min="11" max="11" width="2.7109375" style="67" customWidth="1"/>
    <col min="12" max="16384" width="9.140625" style="41"/>
  </cols>
  <sheetData>
    <row r="1" spans="1:11" ht="18.75">
      <c r="A1" s="42" t="s">
        <v>26</v>
      </c>
      <c r="G1" s="294"/>
    </row>
    <row r="2" spans="1:11">
      <c r="A2" s="44"/>
    </row>
    <row r="3" spans="1:11" s="47" customFormat="1" ht="11.25">
      <c r="A3" s="68"/>
      <c r="B3" s="69" t="s">
        <v>0</v>
      </c>
      <c r="C3" s="902" t="s">
        <v>1</v>
      </c>
      <c r="D3" s="902"/>
      <c r="E3" s="69" t="s">
        <v>0</v>
      </c>
      <c r="F3" s="902" t="s">
        <v>1</v>
      </c>
      <c r="G3" s="902"/>
      <c r="H3" s="70" t="s">
        <v>25</v>
      </c>
      <c r="K3" s="69" t="s">
        <v>0</v>
      </c>
    </row>
    <row r="4" spans="1:11" s="47" customFormat="1" ht="11.25">
      <c r="A4" s="68"/>
      <c r="B4" s="69"/>
      <c r="C4" s="903" t="str">
        <f>CP_Longdate</f>
        <v>June 30, </v>
      </c>
      <c r="D4" s="903"/>
      <c r="E4" s="69"/>
      <c r="F4" s="903" t="s">
        <v>2</v>
      </c>
      <c r="G4" s="903"/>
      <c r="H4" s="70" t="s">
        <v>25</v>
      </c>
      <c r="K4" s="69"/>
    </row>
    <row r="5" spans="1:11" s="47" customFormat="1" ht="12">
      <c r="A5" s="71"/>
      <c r="B5" s="69"/>
      <c r="C5" s="902">
        <f>CY</f>
        <v>2019</v>
      </c>
      <c r="D5" s="902"/>
      <c r="E5" s="69"/>
      <c r="F5" s="902">
        <f>PY</f>
        <v>2018</v>
      </c>
      <c r="G5" s="902"/>
      <c r="H5" s="70" t="s">
        <v>25</v>
      </c>
      <c r="K5" s="69"/>
    </row>
    <row r="6" spans="1:11" s="378" customFormat="1" ht="11.25">
      <c r="A6" s="188" t="s">
        <v>3</v>
      </c>
      <c r="B6" s="69"/>
      <c r="C6" s="72"/>
      <c r="D6" s="72"/>
      <c r="E6" s="69"/>
      <c r="F6" s="72"/>
      <c r="G6" s="72"/>
      <c r="H6" s="542"/>
      <c r="J6" s="578" t="s">
        <v>670</v>
      </c>
      <c r="K6" s="69"/>
    </row>
    <row r="7" spans="1:11" s="120" customFormat="1" ht="11.25">
      <c r="A7" s="45" t="s">
        <v>478</v>
      </c>
      <c r="B7" s="186"/>
      <c r="C7" s="186" t="s">
        <v>24</v>
      </c>
      <c r="D7" s="546">
        <v>313582</v>
      </c>
      <c r="E7" s="186"/>
      <c r="F7" s="186" t="s">
        <v>24</v>
      </c>
      <c r="G7" s="546">
        <v>410104</v>
      </c>
      <c r="H7" s="186"/>
      <c r="J7" s="579">
        <f>G7-D7</f>
        <v>96522</v>
      </c>
      <c r="K7" s="186"/>
    </row>
    <row r="8" spans="1:11" s="120" customFormat="1" ht="11.25">
      <c r="A8" s="45" t="s">
        <v>4</v>
      </c>
      <c r="B8" s="186"/>
      <c r="C8" s="186" t="s">
        <v>25</v>
      </c>
      <c r="D8" s="546">
        <v>1200</v>
      </c>
      <c r="E8" s="186"/>
      <c r="F8" s="186" t="s">
        <v>25</v>
      </c>
      <c r="G8" s="546">
        <v>1200</v>
      </c>
      <c r="H8" s="186"/>
      <c r="J8" s="579">
        <f t="shared" ref="J8:J19" si="0">G8-D8</f>
        <v>0</v>
      </c>
      <c r="K8" s="186"/>
    </row>
    <row r="9" spans="1:11" s="120" customFormat="1" ht="11.25">
      <c r="A9" s="45" t="s">
        <v>479</v>
      </c>
      <c r="B9" s="186"/>
      <c r="C9" s="186" t="s">
        <v>25</v>
      </c>
      <c r="D9" s="546">
        <v>255250</v>
      </c>
      <c r="E9" s="186"/>
      <c r="F9" s="186" t="s">
        <v>25</v>
      </c>
      <c r="G9" s="546">
        <v>174591</v>
      </c>
      <c r="H9" s="186"/>
      <c r="J9" s="579">
        <f t="shared" si="0"/>
        <v>-80659</v>
      </c>
      <c r="K9" s="186"/>
    </row>
    <row r="10" spans="1:11" s="120" customFormat="1" ht="11.25">
      <c r="A10" s="45" t="s">
        <v>480</v>
      </c>
      <c r="B10" s="186"/>
      <c r="C10" s="186" t="s">
        <v>25</v>
      </c>
      <c r="D10" s="546">
        <v>13398</v>
      </c>
      <c r="E10" s="186"/>
      <c r="F10" s="186" t="s">
        <v>25</v>
      </c>
      <c r="G10" s="546">
        <v>11427</v>
      </c>
      <c r="H10" s="186"/>
      <c r="J10" s="579">
        <f t="shared" si="0"/>
        <v>-1971</v>
      </c>
      <c r="K10" s="186"/>
    </row>
    <row r="11" spans="1:11" s="120" customFormat="1" ht="11.25">
      <c r="A11" s="45" t="s">
        <v>481</v>
      </c>
      <c r="B11" s="186"/>
      <c r="C11" s="186" t="s">
        <v>25</v>
      </c>
      <c r="D11" s="546">
        <v>92854</v>
      </c>
      <c r="E11" s="186"/>
      <c r="F11" s="186" t="s">
        <v>25</v>
      </c>
      <c r="G11" s="546">
        <v>87192</v>
      </c>
      <c r="H11" s="186"/>
      <c r="J11" s="579">
        <f t="shared" si="0"/>
        <v>-5662</v>
      </c>
      <c r="K11" s="186"/>
    </row>
    <row r="12" spans="1:11" s="120" customFormat="1" ht="11.25">
      <c r="A12" s="45" t="s">
        <v>5</v>
      </c>
      <c r="B12" s="186"/>
      <c r="C12" s="186" t="s">
        <v>25</v>
      </c>
      <c r="D12" s="546">
        <v>35742</v>
      </c>
      <c r="E12" s="186"/>
      <c r="F12" s="186" t="s">
        <v>25</v>
      </c>
      <c r="G12" s="546">
        <v>38128</v>
      </c>
      <c r="H12" s="186"/>
      <c r="J12" s="579">
        <f t="shared" si="0"/>
        <v>2386</v>
      </c>
      <c r="K12" s="186"/>
    </row>
    <row r="13" spans="1:11" s="120" customFormat="1" ht="11.25">
      <c r="A13" s="45" t="s">
        <v>6</v>
      </c>
      <c r="B13" s="186"/>
      <c r="C13" s="186" t="s">
        <v>25</v>
      </c>
      <c r="D13" s="546">
        <v>30145</v>
      </c>
      <c r="E13" s="88"/>
      <c r="F13" s="88" t="s">
        <v>25</v>
      </c>
      <c r="G13" s="157">
        <v>0</v>
      </c>
      <c r="H13" s="88"/>
      <c r="J13" s="579">
        <f t="shared" si="0"/>
        <v>-30145</v>
      </c>
      <c r="K13" s="186"/>
    </row>
    <row r="14" spans="1:11" s="120" customFormat="1" ht="11.25">
      <c r="A14" s="45" t="s">
        <v>7</v>
      </c>
      <c r="B14" s="186"/>
      <c r="C14" s="186" t="s">
        <v>25</v>
      </c>
      <c r="D14" s="546">
        <v>172614</v>
      </c>
      <c r="E14" s="186"/>
      <c r="F14" s="186" t="s">
        <v>25</v>
      </c>
      <c r="G14" s="546">
        <v>170582</v>
      </c>
      <c r="H14" s="186"/>
      <c r="J14" s="579">
        <f t="shared" si="0"/>
        <v>-2032</v>
      </c>
      <c r="K14" s="186"/>
    </row>
    <row r="15" spans="1:11" s="120" customFormat="1" ht="11.25">
      <c r="A15" s="45" t="s">
        <v>8</v>
      </c>
      <c r="B15" s="186"/>
      <c r="C15" s="186" t="s">
        <v>25</v>
      </c>
      <c r="D15" s="546">
        <v>1331145</v>
      </c>
      <c r="E15" s="186"/>
      <c r="F15" s="186" t="s">
        <v>25</v>
      </c>
      <c r="G15" s="546">
        <v>1380848</v>
      </c>
      <c r="H15" s="186"/>
      <c r="J15" s="579">
        <f t="shared" si="0"/>
        <v>49703</v>
      </c>
      <c r="K15" s="186"/>
    </row>
    <row r="16" spans="1:11" s="120" customFormat="1" ht="11.25">
      <c r="A16" s="45" t="s">
        <v>9</v>
      </c>
      <c r="B16" s="186"/>
      <c r="C16" s="186" t="s">
        <v>25</v>
      </c>
      <c r="D16" s="546">
        <v>2694797</v>
      </c>
      <c r="E16" s="186"/>
      <c r="F16" s="186" t="s">
        <v>25</v>
      </c>
      <c r="G16" s="546">
        <v>2694797</v>
      </c>
      <c r="H16" s="186"/>
      <c r="J16" s="579">
        <f t="shared" si="0"/>
        <v>0</v>
      </c>
      <c r="K16" s="186"/>
    </row>
    <row r="17" spans="1:11" s="120" customFormat="1" ht="11.25">
      <c r="A17" s="45" t="s">
        <v>10</v>
      </c>
      <c r="B17" s="186"/>
      <c r="C17" s="186" t="s">
        <v>25</v>
      </c>
      <c r="D17" s="546">
        <v>2849</v>
      </c>
      <c r="E17" s="186"/>
      <c r="F17" s="186" t="s">
        <v>25</v>
      </c>
      <c r="G17" s="546">
        <v>3243</v>
      </c>
      <c r="H17" s="186"/>
      <c r="J17" s="579">
        <f t="shared" si="0"/>
        <v>394</v>
      </c>
      <c r="K17" s="186"/>
    </row>
    <row r="18" spans="1:11" s="120" customFormat="1" ht="11.25">
      <c r="A18" s="45" t="s">
        <v>578</v>
      </c>
      <c r="B18" s="186"/>
      <c r="C18" s="186"/>
      <c r="D18" s="546">
        <v>98469</v>
      </c>
      <c r="E18" s="186"/>
      <c r="F18" s="186"/>
      <c r="G18" s="546">
        <v>0</v>
      </c>
      <c r="H18" s="186"/>
      <c r="J18" s="579">
        <f t="shared" si="0"/>
        <v>-98469</v>
      </c>
      <c r="K18" s="186"/>
    </row>
    <row r="19" spans="1:11" s="120" customFormat="1" ht="11.25">
      <c r="A19" s="45" t="s">
        <v>482</v>
      </c>
      <c r="B19" s="186"/>
      <c r="C19" s="186" t="s">
        <v>25</v>
      </c>
      <c r="D19" s="546">
        <v>30302</v>
      </c>
      <c r="E19" s="186"/>
      <c r="F19" s="186" t="s">
        <v>25</v>
      </c>
      <c r="G19" s="546">
        <v>25027</v>
      </c>
      <c r="H19" s="186"/>
      <c r="J19" s="579">
        <f t="shared" si="0"/>
        <v>-5275</v>
      </c>
      <c r="K19" s="186"/>
    </row>
    <row r="20" spans="1:11" s="120" customFormat="1" ht="12" thickBot="1">
      <c r="A20" s="547" t="s">
        <v>11</v>
      </c>
      <c r="B20" s="186"/>
      <c r="C20" s="548" t="s">
        <v>24</v>
      </c>
      <c r="D20" s="549">
        <f>SUM(D7:D19)</f>
        <v>5072347</v>
      </c>
      <c r="E20" s="186"/>
      <c r="F20" s="548" t="s">
        <v>24</v>
      </c>
      <c r="G20" s="549">
        <f>SUM(G7:G19)</f>
        <v>4997139</v>
      </c>
      <c r="H20" s="186"/>
      <c r="J20" s="579"/>
      <c r="K20" s="186"/>
    </row>
    <row r="21" spans="1:11" s="120" customFormat="1" ht="12" thickTop="1">
      <c r="A21" s="68"/>
      <c r="B21" s="186"/>
      <c r="C21" s="186"/>
      <c r="D21" s="550"/>
      <c r="E21" s="186"/>
      <c r="F21" s="186"/>
      <c r="G21" s="550"/>
      <c r="H21" s="186"/>
      <c r="J21" s="580"/>
      <c r="K21" s="186"/>
    </row>
    <row r="22" spans="1:11" s="120" customFormat="1" ht="11.25">
      <c r="A22" s="188" t="s">
        <v>583</v>
      </c>
      <c r="B22" s="88"/>
      <c r="C22" s="88" t="s">
        <v>25</v>
      </c>
      <c r="D22" s="157" t="s">
        <v>13</v>
      </c>
      <c r="E22" s="88"/>
      <c r="F22" s="88" t="s">
        <v>25</v>
      </c>
      <c r="G22" s="157" t="s">
        <v>13</v>
      </c>
      <c r="H22" s="88"/>
      <c r="J22" s="580"/>
      <c r="K22" s="88"/>
    </row>
    <row r="23" spans="1:11" s="120" customFormat="1" ht="11.25">
      <c r="A23" s="68" t="s">
        <v>27</v>
      </c>
      <c r="B23" s="88"/>
      <c r="C23" s="88" t="s">
        <v>25</v>
      </c>
      <c r="D23" s="157" t="s">
        <v>13</v>
      </c>
      <c r="E23" s="88"/>
      <c r="F23" s="88" t="s">
        <v>25</v>
      </c>
      <c r="G23" s="157" t="s">
        <v>13</v>
      </c>
      <c r="H23" s="88"/>
      <c r="J23" s="580"/>
      <c r="K23" s="88"/>
    </row>
    <row r="24" spans="1:11" s="120" customFormat="1" ht="11.25">
      <c r="A24" s="45" t="s">
        <v>483</v>
      </c>
      <c r="B24" s="186"/>
      <c r="C24" s="186" t="s">
        <v>24</v>
      </c>
      <c r="D24" s="546">
        <v>255163</v>
      </c>
      <c r="E24" s="186"/>
      <c r="F24" s="186" t="s">
        <v>24</v>
      </c>
      <c r="G24" s="546">
        <v>171214</v>
      </c>
      <c r="H24" s="186"/>
      <c r="J24" s="579">
        <f t="shared" ref="J24:J32" si="1">G24-D24</f>
        <v>-83949</v>
      </c>
      <c r="K24" s="186"/>
    </row>
    <row r="25" spans="1:11" s="120" customFormat="1" ht="11.25">
      <c r="A25" s="45" t="s">
        <v>14</v>
      </c>
      <c r="B25" s="186"/>
      <c r="C25" s="186" t="s">
        <v>25</v>
      </c>
      <c r="D25" s="546">
        <v>68622</v>
      </c>
      <c r="E25" s="186"/>
      <c r="F25" s="186" t="s">
        <v>25</v>
      </c>
      <c r="G25" s="546">
        <v>120158</v>
      </c>
      <c r="H25" s="186"/>
      <c r="J25" s="579">
        <f t="shared" si="1"/>
        <v>51536</v>
      </c>
      <c r="K25" s="186"/>
    </row>
    <row r="26" spans="1:11" s="120" customFormat="1" ht="11.25">
      <c r="A26" s="45" t="s">
        <v>484</v>
      </c>
      <c r="B26" s="186"/>
      <c r="C26" s="186" t="s">
        <v>25</v>
      </c>
      <c r="D26" s="546">
        <v>25270</v>
      </c>
      <c r="E26" s="186"/>
      <c r="F26" s="186" t="s">
        <v>25</v>
      </c>
      <c r="G26" s="546">
        <v>27883</v>
      </c>
      <c r="H26" s="186"/>
      <c r="J26" s="579">
        <f t="shared" si="1"/>
        <v>2613</v>
      </c>
      <c r="K26" s="186"/>
    </row>
    <row r="27" spans="1:11" s="120" customFormat="1" ht="11.25">
      <c r="A27" s="45" t="s">
        <v>485</v>
      </c>
      <c r="B27" s="186"/>
      <c r="C27" s="186" t="s">
        <v>25</v>
      </c>
      <c r="D27" s="546">
        <v>34502</v>
      </c>
      <c r="E27" s="186"/>
      <c r="F27" s="186" t="s">
        <v>25</v>
      </c>
      <c r="G27" s="546">
        <v>42548</v>
      </c>
      <c r="H27" s="186"/>
      <c r="J27" s="579">
        <f t="shared" si="1"/>
        <v>8046</v>
      </c>
      <c r="K27" s="186"/>
    </row>
    <row r="28" spans="1:11" s="120" customFormat="1" ht="11.25">
      <c r="A28" s="45" t="s">
        <v>16</v>
      </c>
      <c r="B28" s="186"/>
      <c r="C28" s="186" t="s">
        <v>25</v>
      </c>
      <c r="D28" s="546">
        <v>728</v>
      </c>
      <c r="E28" s="186"/>
      <c r="F28" s="186" t="s">
        <v>25</v>
      </c>
      <c r="G28" s="546">
        <v>24187</v>
      </c>
      <c r="H28" s="186"/>
      <c r="J28" s="579">
        <f t="shared" si="1"/>
        <v>23459</v>
      </c>
      <c r="K28" s="186"/>
    </row>
    <row r="29" spans="1:11" s="120" customFormat="1" ht="11.25">
      <c r="A29" s="45" t="s">
        <v>359</v>
      </c>
      <c r="B29" s="186"/>
      <c r="C29" s="186"/>
      <c r="D29" s="546">
        <v>34528</v>
      </c>
      <c r="E29" s="186"/>
      <c r="F29" s="186"/>
      <c r="G29" s="546">
        <v>0</v>
      </c>
      <c r="H29" s="186"/>
      <c r="J29" s="579">
        <f t="shared" si="1"/>
        <v>-34528</v>
      </c>
      <c r="K29" s="186"/>
    </row>
    <row r="30" spans="1:11" s="120" customFormat="1" ht="11.25">
      <c r="A30" s="45" t="s">
        <v>17</v>
      </c>
      <c r="B30" s="186"/>
      <c r="C30" s="186" t="s">
        <v>25</v>
      </c>
      <c r="D30" s="546">
        <v>6004</v>
      </c>
      <c r="E30" s="186"/>
      <c r="F30" s="186" t="s">
        <v>25</v>
      </c>
      <c r="G30" s="546">
        <v>5009</v>
      </c>
      <c r="H30" s="186"/>
      <c r="J30" s="579">
        <f t="shared" si="1"/>
        <v>-995</v>
      </c>
      <c r="K30" s="186"/>
    </row>
    <row r="31" spans="1:11" s="120" customFormat="1" ht="11.25">
      <c r="A31" s="45" t="s">
        <v>18</v>
      </c>
      <c r="B31" s="186"/>
      <c r="C31" s="186" t="s">
        <v>25</v>
      </c>
      <c r="D31" s="546">
        <v>21304</v>
      </c>
      <c r="E31" s="186"/>
      <c r="F31" s="186" t="s">
        <v>25</v>
      </c>
      <c r="G31" s="546">
        <v>19627</v>
      </c>
      <c r="H31" s="186"/>
      <c r="J31" s="579">
        <f t="shared" si="1"/>
        <v>-1677</v>
      </c>
      <c r="K31" s="186"/>
    </row>
    <row r="32" spans="1:11" s="120" customFormat="1" ht="11.25">
      <c r="A32" s="45" t="s">
        <v>579</v>
      </c>
      <c r="B32" s="186"/>
      <c r="C32" s="186"/>
      <c r="D32" s="546">
        <v>171426</v>
      </c>
      <c r="E32" s="186"/>
      <c r="F32" s="186"/>
      <c r="G32" s="546">
        <v>0</v>
      </c>
      <c r="H32" s="186"/>
      <c r="J32" s="579">
        <f t="shared" si="1"/>
        <v>-171426</v>
      </c>
      <c r="K32" s="186"/>
    </row>
    <row r="33" spans="1:12" s="120" customFormat="1" ht="11.25">
      <c r="A33" s="547" t="s">
        <v>19</v>
      </c>
      <c r="B33" s="186"/>
      <c r="C33" s="551" t="s">
        <v>25</v>
      </c>
      <c r="D33" s="552">
        <f>SUM(D24:D32)</f>
        <v>617547</v>
      </c>
      <c r="E33" s="186"/>
      <c r="F33" s="551" t="s">
        <v>25</v>
      </c>
      <c r="G33" s="552">
        <f>SUM(G24:G32)</f>
        <v>410626</v>
      </c>
      <c r="H33" s="186"/>
      <c r="J33" s="579"/>
      <c r="K33" s="186"/>
    </row>
    <row r="34" spans="1:12" s="120" customFormat="1" ht="11.25">
      <c r="A34" s="68"/>
      <c r="B34" s="186"/>
      <c r="C34" s="186"/>
      <c r="D34" s="550"/>
      <c r="E34" s="186"/>
      <c r="F34" s="186"/>
      <c r="G34" s="550"/>
      <c r="H34" s="186"/>
      <c r="J34" s="581"/>
      <c r="K34" s="186"/>
    </row>
    <row r="35" spans="1:12" s="120" customFormat="1" ht="11.25">
      <c r="A35" s="45" t="s">
        <v>486</v>
      </c>
      <c r="B35" s="88"/>
      <c r="C35" s="88" t="s">
        <v>25</v>
      </c>
      <c r="D35" s="157" t="s">
        <v>13</v>
      </c>
      <c r="E35" s="88"/>
      <c r="F35" s="88" t="s">
        <v>25</v>
      </c>
      <c r="G35" s="157" t="s">
        <v>13</v>
      </c>
      <c r="H35" s="88"/>
      <c r="J35" s="581"/>
      <c r="K35" s="88"/>
    </row>
    <row r="36" spans="1:12" s="120" customFormat="1" ht="11.25">
      <c r="A36" s="45" t="s">
        <v>669</v>
      </c>
      <c r="B36" s="88"/>
      <c r="C36" s="88"/>
      <c r="D36" s="546">
        <v>0</v>
      </c>
      <c r="E36" s="88"/>
      <c r="F36" s="88"/>
      <c r="G36" s="546">
        <v>14179</v>
      </c>
      <c r="H36" s="88"/>
      <c r="J36" s="581"/>
      <c r="K36" s="88"/>
    </row>
    <row r="37" spans="1:12" s="120" customFormat="1" ht="11.25">
      <c r="A37" s="68" t="s">
        <v>580</v>
      </c>
      <c r="B37" s="88"/>
      <c r="C37" s="88" t="s">
        <v>25</v>
      </c>
      <c r="D37" s="157" t="s">
        <v>13</v>
      </c>
      <c r="E37" s="88"/>
      <c r="F37" s="88" t="s">
        <v>25</v>
      </c>
      <c r="G37" s="157" t="s">
        <v>13</v>
      </c>
      <c r="H37" s="88"/>
      <c r="J37" s="581"/>
      <c r="K37" s="88"/>
    </row>
    <row r="38" spans="1:12" s="120" customFormat="1" ht="11.25">
      <c r="A38" s="45" t="s">
        <v>21</v>
      </c>
      <c r="B38" s="186"/>
      <c r="C38" s="186" t="s">
        <v>25</v>
      </c>
      <c r="D38" s="546">
        <v>0</v>
      </c>
      <c r="E38" s="186"/>
      <c r="F38" s="186" t="s">
        <v>25</v>
      </c>
      <c r="G38" s="546">
        <v>4573200</v>
      </c>
      <c r="H38" s="186"/>
      <c r="J38" s="581"/>
      <c r="K38" s="186"/>
    </row>
    <row r="39" spans="1:12" s="120" customFormat="1" ht="11.25">
      <c r="A39" s="45" t="s">
        <v>487</v>
      </c>
      <c r="B39" s="186"/>
      <c r="C39" s="186"/>
      <c r="D39" s="546">
        <v>0</v>
      </c>
      <c r="E39" s="186"/>
      <c r="F39" s="186"/>
      <c r="G39" s="546">
        <v>0</v>
      </c>
      <c r="H39" s="186"/>
      <c r="J39" s="581"/>
      <c r="K39" s="186"/>
    </row>
    <row r="40" spans="1:12" s="120" customFormat="1" ht="22.5">
      <c r="A40" s="45" t="s">
        <v>488</v>
      </c>
      <c r="B40" s="186"/>
      <c r="C40" s="186"/>
      <c r="D40" s="546">
        <v>0</v>
      </c>
      <c r="E40" s="186"/>
      <c r="F40" s="186"/>
      <c r="G40" s="546">
        <v>0</v>
      </c>
      <c r="H40" s="186"/>
      <c r="J40" s="601" t="s">
        <v>675</v>
      </c>
      <c r="K40" s="186"/>
    </row>
    <row r="41" spans="1:12" s="120" customFormat="1" ht="22.5">
      <c r="A41" s="45" t="s">
        <v>489</v>
      </c>
      <c r="B41" s="186"/>
      <c r="C41" s="186"/>
      <c r="D41" s="546">
        <v>1</v>
      </c>
      <c r="E41" s="186"/>
      <c r="F41" s="186"/>
      <c r="G41" s="546">
        <v>0</v>
      </c>
      <c r="H41" s="186"/>
      <c r="J41" s="120">
        <v>1</v>
      </c>
      <c r="K41" s="186"/>
    </row>
    <row r="42" spans="1:12" s="120" customFormat="1" ht="22.5">
      <c r="A42" s="45" t="s">
        <v>490</v>
      </c>
      <c r="B42" s="186"/>
      <c r="C42" s="186"/>
      <c r="D42" s="546">
        <v>0</v>
      </c>
      <c r="E42" s="186"/>
      <c r="F42" s="186"/>
      <c r="G42" s="546">
        <v>0</v>
      </c>
      <c r="H42" s="186"/>
      <c r="K42" s="186"/>
    </row>
    <row r="43" spans="1:12" s="120" customFormat="1" ht="22.5">
      <c r="A43" s="45" t="s">
        <v>491</v>
      </c>
      <c r="B43" s="186"/>
      <c r="C43" s="186"/>
      <c r="D43" s="546">
        <v>1</v>
      </c>
      <c r="E43" s="186"/>
      <c r="F43" s="186"/>
      <c r="G43" s="546">
        <v>0</v>
      </c>
      <c r="H43" s="186"/>
      <c r="J43" s="120">
        <v>1</v>
      </c>
      <c r="K43" s="186"/>
    </row>
    <row r="44" spans="1:12" s="120" customFormat="1" ht="11.25">
      <c r="A44" s="553" t="s">
        <v>492</v>
      </c>
      <c r="B44" s="554"/>
      <c r="C44" s="554"/>
      <c r="D44" s="555">
        <v>2846681</v>
      </c>
      <c r="E44" s="186"/>
      <c r="F44" s="186"/>
      <c r="G44" s="546">
        <v>0</v>
      </c>
      <c r="H44" s="186"/>
      <c r="J44" s="600">
        <v>2874594</v>
      </c>
      <c r="K44" s="186"/>
      <c r="L44" s="600" t="s">
        <v>674</v>
      </c>
    </row>
    <row r="45" spans="1:12" s="120" customFormat="1" ht="11.25">
      <c r="A45" s="553" t="s">
        <v>358</v>
      </c>
      <c r="B45" s="556"/>
      <c r="C45" s="557" t="s">
        <v>25</v>
      </c>
      <c r="D45" s="558">
        <v>-525</v>
      </c>
      <c r="E45" s="243"/>
      <c r="F45" s="243" t="s">
        <v>25</v>
      </c>
      <c r="G45" s="559">
        <v>-866</v>
      </c>
      <c r="H45" s="243"/>
      <c r="J45" s="596">
        <v>-525</v>
      </c>
      <c r="K45" s="88"/>
    </row>
    <row r="46" spans="1:12" s="120" customFormat="1" ht="11.25">
      <c r="A46" s="553" t="s">
        <v>493</v>
      </c>
      <c r="B46" s="556"/>
      <c r="C46" s="560"/>
      <c r="D46" s="561">
        <v>1393</v>
      </c>
      <c r="E46" s="88"/>
      <c r="F46" s="158"/>
      <c r="G46" s="159">
        <v>0</v>
      </c>
      <c r="H46" s="88"/>
      <c r="J46" s="597">
        <v>1393</v>
      </c>
      <c r="K46" s="88"/>
    </row>
    <row r="47" spans="1:12" s="120" customFormat="1" ht="11.25">
      <c r="A47" s="562" t="s">
        <v>494</v>
      </c>
      <c r="B47" s="88"/>
      <c r="C47" s="243"/>
      <c r="D47" s="559">
        <f>SUM(D36:D46)</f>
        <v>2847551</v>
      </c>
      <c r="E47" s="88"/>
      <c r="F47" s="243"/>
      <c r="G47" s="559">
        <f>SUM(G36:G46)</f>
        <v>4586513</v>
      </c>
      <c r="H47" s="88"/>
      <c r="J47" s="596">
        <f>SUM(J36:J46)</f>
        <v>2875464</v>
      </c>
      <c r="K47" s="88"/>
    </row>
    <row r="48" spans="1:12" s="120" customFormat="1" ht="11.25">
      <c r="A48" s="553" t="s">
        <v>495</v>
      </c>
      <c r="B48" s="556"/>
      <c r="C48" s="560"/>
      <c r="D48" s="561">
        <v>1607249</v>
      </c>
      <c r="E48" s="88"/>
      <c r="F48" s="158"/>
      <c r="G48" s="159">
        <v>0</v>
      </c>
      <c r="H48" s="88"/>
      <c r="J48" s="599">
        <v>1579336</v>
      </c>
      <c r="K48" s="88"/>
      <c r="L48" s="599"/>
    </row>
    <row r="49" spans="1:11" s="120" customFormat="1" ht="11.25">
      <c r="A49" s="547" t="s">
        <v>496</v>
      </c>
      <c r="B49" s="186"/>
      <c r="C49" s="186" t="s">
        <v>25</v>
      </c>
      <c r="D49" s="546">
        <f>SUM(D47:D48)</f>
        <v>4454800</v>
      </c>
      <c r="E49" s="186"/>
      <c r="F49" s="186" t="s">
        <v>25</v>
      </c>
      <c r="G49" s="546">
        <f>SUM(G46:G48)</f>
        <v>4586513</v>
      </c>
      <c r="H49" s="186"/>
      <c r="J49" s="598">
        <f>SUM(J47:J48)</f>
        <v>4454800</v>
      </c>
      <c r="K49" s="186"/>
    </row>
    <row r="50" spans="1:11" s="120" customFormat="1" ht="12" thickBot="1">
      <c r="A50" s="68" t="s">
        <v>581</v>
      </c>
      <c r="B50" s="186"/>
      <c r="C50" s="548" t="s">
        <v>24</v>
      </c>
      <c r="D50" s="549">
        <f>D33+D49</f>
        <v>5072347</v>
      </c>
      <c r="E50" s="186"/>
      <c r="F50" s="548" t="s">
        <v>24</v>
      </c>
      <c r="G50" s="549">
        <f>G33+G49</f>
        <v>4997139</v>
      </c>
      <c r="H50" s="186"/>
      <c r="J50" s="596"/>
      <c r="K50" s="186"/>
    </row>
    <row r="51" spans="1:11" ht="15.75" thickTop="1">
      <c r="D51" s="374">
        <f>D50-D20</f>
        <v>0</v>
      </c>
    </row>
    <row r="54" spans="1:11">
      <c r="G54" s="293"/>
    </row>
  </sheetData>
  <mergeCells count="6">
    <mergeCell ref="C3:D3"/>
    <mergeCell ref="C4:D4"/>
    <mergeCell ref="C5:D5"/>
    <mergeCell ref="F5:G5"/>
    <mergeCell ref="F4:G4"/>
    <mergeCell ref="F3:G3"/>
  </mergeCells>
  <conditionalFormatting sqref="K1:K1048576">
    <cfRule type="containsText" dxfId="20" priority="2" operator="containsText" text="FALSE">
      <formula>NOT(ISERROR(SEARCH("FALSE",K1)))</formula>
    </cfRule>
  </conditionalFormatting>
  <conditionalFormatting sqref="F4:G4">
    <cfRule type="containsText" dxfId="19" priority="1" operator="containsText" text="FALSE">
      <formula>NOT(ISERROR(SEARCH("FALSE",F4)))</formula>
    </cfRule>
  </conditionalFormatting>
  <hyperlinks>
    <hyperlink ref="A1" location="FS_FinancialCondition" display="FS_FinancialCondition"/>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11"/>
  <sheetViews>
    <sheetView workbookViewId="0">
      <selection activeCell="A21" sqref="A21"/>
    </sheetView>
  </sheetViews>
  <sheetFormatPr defaultRowHeight="15"/>
  <cols>
    <col min="1" max="1" width="31" style="41" bestFit="1" customWidth="1"/>
    <col min="2" max="2" width="2.7109375" style="67" customWidth="1"/>
    <col min="3" max="3" width="10.7109375" style="41" customWidth="1"/>
    <col min="4" max="4" width="2.7109375" style="67" customWidth="1"/>
    <col min="5" max="5" width="1.7109375" style="67" customWidth="1"/>
    <col min="6" max="6" width="9.7109375" style="41" customWidth="1"/>
    <col min="7" max="7" width="2.7109375" style="67" customWidth="1"/>
    <col min="8" max="8" width="1.7109375" style="67" customWidth="1"/>
    <col min="9" max="9" width="10.7109375" style="41" customWidth="1"/>
    <col min="10" max="10" width="1.7109375" style="43" customWidth="1"/>
    <col min="11" max="12" width="9.140625" style="41"/>
    <col min="13" max="13" width="1.7109375" style="43" customWidth="1"/>
    <col min="14" max="16384" width="9.140625" style="41"/>
  </cols>
  <sheetData>
    <row r="1" spans="1:13" ht="18.75">
      <c r="A1" s="42" t="s">
        <v>152</v>
      </c>
    </row>
    <row r="2" spans="1:13">
      <c r="A2" s="44"/>
    </row>
    <row r="3" spans="1:13" s="47" customFormat="1" ht="11.25">
      <c r="B3" s="186" t="s">
        <v>0</v>
      </c>
      <c r="D3" s="186" t="s">
        <v>0</v>
      </c>
      <c r="E3" s="904" t="s">
        <v>138</v>
      </c>
      <c r="F3" s="904"/>
      <c r="G3" s="186" t="s">
        <v>0</v>
      </c>
      <c r="H3" s="187"/>
      <c r="I3" s="116"/>
      <c r="J3" s="122" t="s">
        <v>25</v>
      </c>
      <c r="M3" s="122" t="s">
        <v>25</v>
      </c>
    </row>
    <row r="4" spans="1:13" s="47" customFormat="1" ht="11.25">
      <c r="A4" s="45"/>
      <c r="B4" s="186"/>
      <c r="D4" s="186"/>
      <c r="E4" s="904" t="s">
        <v>139</v>
      </c>
      <c r="F4" s="904"/>
      <c r="G4" s="186"/>
      <c r="H4" s="904" t="s">
        <v>153</v>
      </c>
      <c r="I4" s="904"/>
      <c r="J4" s="122" t="s">
        <v>25</v>
      </c>
      <c r="M4" s="122" t="s">
        <v>25</v>
      </c>
    </row>
    <row r="5" spans="1:13" s="47" customFormat="1" ht="11.25">
      <c r="A5" s="45"/>
      <c r="B5" s="186"/>
      <c r="C5" s="153" t="s">
        <v>143</v>
      </c>
      <c r="D5" s="186"/>
      <c r="E5" s="904" t="s">
        <v>144</v>
      </c>
      <c r="F5" s="904"/>
      <c r="G5" s="186"/>
      <c r="H5" s="904" t="s">
        <v>154</v>
      </c>
      <c r="I5" s="904"/>
      <c r="J5" s="122" t="s">
        <v>25</v>
      </c>
      <c r="M5" s="122" t="s">
        <v>25</v>
      </c>
    </row>
    <row r="6" spans="1:13" s="47" customFormat="1" ht="11.25">
      <c r="A6" s="63" t="s">
        <v>1</v>
      </c>
      <c r="B6" s="186"/>
      <c r="C6" s="64" t="s">
        <v>155</v>
      </c>
      <c r="D6" s="186"/>
      <c r="E6" s="901" t="s">
        <v>156</v>
      </c>
      <c r="F6" s="901"/>
      <c r="G6" s="186"/>
      <c r="H6" s="901" t="s">
        <v>157</v>
      </c>
      <c r="I6" s="901"/>
      <c r="J6" s="122" t="s">
        <v>25</v>
      </c>
      <c r="M6" s="122" t="s">
        <v>25</v>
      </c>
    </row>
    <row r="7" spans="1:13" s="51" customFormat="1" ht="12.75">
      <c r="A7" s="52" t="str">
        <f>"Outstanding at "&amp;FY_LongDate&amp;PY</f>
        <v>Outstanding at December 31, 2018</v>
      </c>
      <c r="B7" s="53" t="s">
        <v>25</v>
      </c>
      <c r="C7" s="184">
        <v>13025.8</v>
      </c>
      <c r="D7" s="53"/>
      <c r="E7" s="53" t="s">
        <v>24</v>
      </c>
      <c r="F7" s="54">
        <v>2569</v>
      </c>
      <c r="G7" s="53" t="s">
        <v>25</v>
      </c>
      <c r="H7" s="53"/>
      <c r="I7" s="54" t="s">
        <v>13</v>
      </c>
      <c r="J7" s="53"/>
      <c r="M7" s="53"/>
    </row>
    <row r="8" spans="1:13" s="51" customFormat="1" ht="12.75">
      <c r="A8" s="52" t="s">
        <v>141</v>
      </c>
      <c r="B8" s="53" t="s">
        <v>25</v>
      </c>
      <c r="C8" s="184">
        <v>0</v>
      </c>
      <c r="D8" s="53"/>
      <c r="E8" s="53" t="s">
        <v>25</v>
      </c>
      <c r="F8" s="54">
        <v>0</v>
      </c>
      <c r="G8" s="53" t="s">
        <v>25</v>
      </c>
      <c r="H8" s="53"/>
      <c r="I8" s="54" t="s">
        <v>13</v>
      </c>
      <c r="J8" s="53"/>
      <c r="M8" s="53"/>
    </row>
    <row r="9" spans="1:13" s="51" customFormat="1" ht="12.75">
      <c r="A9" s="52" t="s">
        <v>158</v>
      </c>
      <c r="B9" s="53" t="s">
        <v>25</v>
      </c>
      <c r="C9" s="184">
        <v>0</v>
      </c>
      <c r="D9" s="53"/>
      <c r="E9" s="53" t="s">
        <v>25</v>
      </c>
      <c r="F9" s="54">
        <v>0</v>
      </c>
      <c r="G9" s="53" t="s">
        <v>25</v>
      </c>
      <c r="H9" s="53"/>
      <c r="I9" s="54" t="s">
        <v>13</v>
      </c>
      <c r="J9" s="53"/>
      <c r="M9" s="53"/>
    </row>
    <row r="10" spans="1:13" s="51" customFormat="1" ht="13.5" thickBot="1">
      <c r="A10" s="52" t="str">
        <f>"Outstanding at "&amp;CP_Longdate&amp;CY</f>
        <v>Outstanding at June 30, 2019</v>
      </c>
      <c r="B10" s="53" t="s">
        <v>25</v>
      </c>
      <c r="C10" s="185">
        <f>SUM(C7:C9)</f>
        <v>13025.8</v>
      </c>
      <c r="D10" s="53"/>
      <c r="E10" s="59" t="s">
        <v>24</v>
      </c>
      <c r="F10" s="60">
        <v>0</v>
      </c>
      <c r="G10" s="53"/>
      <c r="H10" s="59" t="s">
        <v>24</v>
      </c>
      <c r="I10" s="60">
        <v>0</v>
      </c>
      <c r="J10" s="53"/>
      <c r="M10" s="53"/>
    </row>
    <row r="11" spans="1:13" ht="15.75" thickTop="1"/>
  </sheetData>
  <mergeCells count="7">
    <mergeCell ref="E6:F6"/>
    <mergeCell ref="H6:I6"/>
    <mergeCell ref="E3:F3"/>
    <mergeCell ref="E4:F4"/>
    <mergeCell ref="H4:I4"/>
    <mergeCell ref="E5:F5"/>
    <mergeCell ref="H5:I5"/>
  </mergeCells>
  <conditionalFormatting sqref="M1:M1048576">
    <cfRule type="containsText" dxfId="7" priority="1" operator="containsText" text="FALSE">
      <formula>NOT(ISERROR(SEARCH("FALSE",M1)))</formula>
    </cfRule>
  </conditionalFormatting>
  <hyperlinks>
    <hyperlink ref="A1" location="Notes_Share_Employees" display="Notes_Share_Employees"/>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6"/>
  <sheetViews>
    <sheetView workbookViewId="0">
      <selection activeCell="G18" sqref="G18"/>
    </sheetView>
  </sheetViews>
  <sheetFormatPr defaultRowHeight="15"/>
  <cols>
    <col min="1" max="1" width="43.5703125" style="41" bestFit="1" customWidth="1"/>
    <col min="2" max="2" width="2.7109375" style="67" customWidth="1"/>
    <col min="3" max="3" width="1.7109375" style="67" customWidth="1"/>
    <col min="4" max="4" width="10.85546875" style="41" bestFit="1" customWidth="1"/>
    <col min="5" max="5" width="2.7109375" style="67" customWidth="1"/>
    <col min="6" max="6" width="1.7109375" style="67" customWidth="1"/>
    <col min="7" max="7" width="11.28515625" style="41" bestFit="1" customWidth="1"/>
    <col min="8" max="8" width="2.7109375" style="67" customWidth="1"/>
    <col min="9" max="9" width="1.7109375" style="67" customWidth="1"/>
    <col min="10" max="10" width="11.28515625" style="41" bestFit="1" customWidth="1"/>
    <col min="11" max="11" width="1.7109375" style="43" customWidth="1"/>
    <col min="12" max="16384" width="9.140625" style="41"/>
  </cols>
  <sheetData>
    <row r="1" spans="1:11" ht="18.75">
      <c r="A1" s="42" t="s">
        <v>159</v>
      </c>
    </row>
    <row r="2" spans="1:11">
      <c r="A2" s="44"/>
    </row>
    <row r="3" spans="1:11" s="47" customFormat="1" ht="11.25">
      <c r="A3" s="45"/>
      <c r="B3" s="88"/>
      <c r="C3" s="904" t="s">
        <v>160</v>
      </c>
      <c r="D3" s="904"/>
      <c r="E3" s="88"/>
      <c r="F3" s="904" t="s">
        <v>161</v>
      </c>
      <c r="G3" s="904"/>
      <c r="H3" s="88"/>
      <c r="I3" s="187"/>
      <c r="J3" s="116"/>
      <c r="K3" s="117" t="s">
        <v>25</v>
      </c>
    </row>
    <row r="4" spans="1:11" s="47" customFormat="1" ht="11.25">
      <c r="A4" s="45"/>
      <c r="B4" s="88"/>
      <c r="C4" s="901" t="s">
        <v>140</v>
      </c>
      <c r="D4" s="901"/>
      <c r="E4" s="88"/>
      <c r="F4" s="901" t="s">
        <v>140</v>
      </c>
      <c r="G4" s="901"/>
      <c r="H4" s="88"/>
      <c r="I4" s="901" t="s">
        <v>155</v>
      </c>
      <c r="J4" s="901"/>
      <c r="K4" s="117" t="s">
        <v>25</v>
      </c>
    </row>
    <row r="5" spans="1:11" s="51" customFormat="1" ht="12.75">
      <c r="A5" s="52" t="s">
        <v>162</v>
      </c>
      <c r="B5" s="56" t="s">
        <v>0</v>
      </c>
      <c r="C5" s="56" t="s">
        <v>24</v>
      </c>
      <c r="D5" s="61">
        <v>558</v>
      </c>
      <c r="E5" s="56" t="s">
        <v>0</v>
      </c>
      <c r="F5" s="56" t="s">
        <v>24</v>
      </c>
      <c r="G5" s="61">
        <v>41237</v>
      </c>
      <c r="H5" s="56" t="s">
        <v>0</v>
      </c>
      <c r="I5" s="56" t="s">
        <v>24</v>
      </c>
      <c r="J5" s="61">
        <v>12923</v>
      </c>
      <c r="K5" s="56"/>
    </row>
    <row r="6" spans="1:11" s="51" customFormat="1" ht="12.75">
      <c r="A6" s="52" t="s">
        <v>648</v>
      </c>
      <c r="B6" s="56"/>
      <c r="C6" s="56" t="s">
        <v>25</v>
      </c>
      <c r="D6" s="248" t="s">
        <v>647</v>
      </c>
      <c r="E6" s="56"/>
      <c r="F6" s="56" t="s">
        <v>25</v>
      </c>
      <c r="G6" s="248" t="s">
        <v>650</v>
      </c>
      <c r="H6" s="56"/>
      <c r="I6" s="56" t="s">
        <v>25</v>
      </c>
      <c r="J6" s="248" t="s">
        <v>649</v>
      </c>
      <c r="K6" s="56"/>
    </row>
  </sheetData>
  <mergeCells count="5">
    <mergeCell ref="C3:D3"/>
    <mergeCell ref="F3:G3"/>
    <mergeCell ref="C4:D4"/>
    <mergeCell ref="F4:G4"/>
    <mergeCell ref="I4:J4"/>
  </mergeCells>
  <hyperlinks>
    <hyperlink ref="A1" location="Notes_Share_ExpectedRecognition" display="Notes_Share_ExpectedRecognition"/>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6"/>
  <sheetViews>
    <sheetView workbookViewId="0">
      <selection activeCell="C42" sqref="C42"/>
    </sheetView>
  </sheetViews>
  <sheetFormatPr defaultRowHeight="15"/>
  <cols>
    <col min="1" max="1" width="25.7109375" style="41" customWidth="1"/>
    <col min="2" max="2" width="2.7109375" style="67" customWidth="1"/>
    <col min="3" max="3" width="25.7109375" style="41" customWidth="1"/>
    <col min="4" max="4" width="2.7109375" style="67" customWidth="1"/>
    <col min="5" max="5" width="25.7109375" style="41" customWidth="1"/>
    <col min="6" max="6" width="1.7109375" style="43" customWidth="1"/>
    <col min="7" max="16384" width="9.140625" style="41"/>
  </cols>
  <sheetData>
    <row r="1" spans="1:6" ht="18.75">
      <c r="A1" s="42" t="s">
        <v>163</v>
      </c>
    </row>
    <row r="2" spans="1:6">
      <c r="A2" s="44"/>
    </row>
    <row r="3" spans="1:6" s="47" customFormat="1" ht="11.25">
      <c r="A3" s="188" t="s">
        <v>164</v>
      </c>
      <c r="B3" s="88"/>
      <c r="C3" s="194" t="s">
        <v>165</v>
      </c>
      <c r="D3" s="88"/>
      <c r="E3" s="194" t="s">
        <v>166</v>
      </c>
      <c r="F3" s="117" t="s">
        <v>25</v>
      </c>
    </row>
    <row r="4" spans="1:6" s="47" customFormat="1" ht="11.25">
      <c r="A4" s="188" t="s">
        <v>167</v>
      </c>
      <c r="B4" s="88"/>
      <c r="C4" s="196" t="s">
        <v>167</v>
      </c>
      <c r="D4" s="88"/>
      <c r="E4" s="194" t="s">
        <v>167</v>
      </c>
      <c r="F4" s="117" t="s">
        <v>25</v>
      </c>
    </row>
    <row r="5" spans="1:6" s="217" customFormat="1" ht="12.75">
      <c r="A5" s="215">
        <v>0</v>
      </c>
      <c r="B5" s="216" t="s">
        <v>0</v>
      </c>
      <c r="C5" s="215">
        <v>0</v>
      </c>
      <c r="D5" s="216" t="s">
        <v>0</v>
      </c>
      <c r="E5" s="215">
        <v>0</v>
      </c>
      <c r="F5" s="216"/>
    </row>
    <row r="6" spans="1:6" s="118" customFormat="1">
      <c r="B6" s="213"/>
      <c r="D6" s="213"/>
      <c r="F6" s="214"/>
    </row>
  </sheetData>
  <hyperlinks>
    <hyperlink ref="A1" location="Notes_Share_EmployeeShares" display="Notes_Share_EmployeeShares"/>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Q38"/>
  <sheetViews>
    <sheetView workbookViewId="0">
      <selection activeCell="E37" sqref="E37"/>
    </sheetView>
  </sheetViews>
  <sheetFormatPr defaultRowHeight="15"/>
  <cols>
    <col min="1" max="1" width="51.140625" style="41" bestFit="1" customWidth="1"/>
    <col min="2" max="2" width="2.7109375" style="67" customWidth="1"/>
    <col min="3" max="3" width="1.7109375" style="67" customWidth="1"/>
    <col min="4" max="4" width="16.28515625" style="41" bestFit="1" customWidth="1"/>
    <col min="5" max="5" width="2.7109375" style="67" customWidth="1"/>
    <col min="6" max="6" width="1.7109375" style="67" customWidth="1"/>
    <col min="7" max="7" width="14.42578125" style="41" bestFit="1" customWidth="1"/>
    <col min="8" max="8" width="2.7109375" style="43" customWidth="1"/>
    <col min="9" max="9" width="1.7109375" style="67" customWidth="1"/>
    <col min="10" max="10" width="13.7109375" style="41" customWidth="1"/>
    <col min="11" max="11" width="2.7109375" style="67" customWidth="1"/>
    <col min="12" max="12" width="1.7109375" style="67" customWidth="1"/>
    <col min="13" max="13" width="13.7109375" style="41" customWidth="1"/>
    <col min="14" max="14" width="1.7109375" style="43" customWidth="1"/>
    <col min="15" max="16" width="9.140625" style="41"/>
    <col min="17" max="17" width="2.7109375" style="67" customWidth="1"/>
    <col min="18" max="16384" width="9.140625" style="41"/>
  </cols>
  <sheetData>
    <row r="1" spans="1:17" ht="18.75">
      <c r="A1" s="42" t="s">
        <v>168</v>
      </c>
      <c r="I1" s="41"/>
      <c r="L1" s="41"/>
      <c r="N1" s="41"/>
      <c r="Q1" s="41"/>
    </row>
    <row r="2" spans="1:17">
      <c r="A2" s="44"/>
      <c r="I2" s="41"/>
      <c r="L2" s="41"/>
      <c r="N2" s="41"/>
      <c r="Q2" s="41"/>
    </row>
    <row r="3" spans="1:17" s="47" customFormat="1" ht="11.25">
      <c r="A3" s="45"/>
      <c r="B3" s="88" t="s">
        <v>0</v>
      </c>
      <c r="C3" s="901" t="s">
        <v>1</v>
      </c>
      <c r="D3" s="901"/>
      <c r="E3" s="88" t="s">
        <v>0</v>
      </c>
      <c r="F3" s="901" t="s">
        <v>1</v>
      </c>
      <c r="G3" s="901"/>
      <c r="H3" s="117" t="s">
        <v>25</v>
      </c>
      <c r="K3" s="88" t="s">
        <v>0</v>
      </c>
    </row>
    <row r="4" spans="1:17" s="47" customFormat="1" ht="11.25">
      <c r="A4" s="45"/>
      <c r="B4" s="88"/>
      <c r="C4" s="901" t="str">
        <f>CP_Longdate&amp;CY</f>
        <v>June 30, 2019</v>
      </c>
      <c r="D4" s="901"/>
      <c r="E4" s="88"/>
      <c r="F4" s="901" t="str">
        <f>FY_LongDate&amp;PY</f>
        <v>December 31, 2018</v>
      </c>
      <c r="G4" s="901"/>
      <c r="H4" s="117" t="s">
        <v>25</v>
      </c>
      <c r="K4" s="88"/>
    </row>
    <row r="5" spans="1:17" s="51" customFormat="1" ht="12.75">
      <c r="A5" s="52" t="s">
        <v>85</v>
      </c>
      <c r="B5" s="53"/>
      <c r="C5" s="53" t="s">
        <v>24</v>
      </c>
      <c r="D5" s="379">
        <v>0</v>
      </c>
      <c r="E5" s="53"/>
      <c r="F5" s="53" t="s">
        <v>24</v>
      </c>
      <c r="G5" s="54">
        <v>283790</v>
      </c>
      <c r="H5" s="53"/>
      <c r="K5" s="53"/>
    </row>
    <row r="6" spans="1:17" s="51" customFormat="1" ht="12.75">
      <c r="A6" s="52" t="s">
        <v>169</v>
      </c>
      <c r="B6" s="53"/>
      <c r="C6" s="53"/>
      <c r="D6" s="379">
        <v>0</v>
      </c>
      <c r="E6" s="53"/>
      <c r="F6" s="53"/>
      <c r="G6" s="54">
        <v>3332</v>
      </c>
      <c r="H6" s="53"/>
      <c r="K6" s="53"/>
    </row>
    <row r="7" spans="1:17" s="51" customFormat="1" ht="12.75">
      <c r="A7" s="52" t="s">
        <v>68</v>
      </c>
      <c r="B7" s="53"/>
      <c r="C7" s="53" t="s">
        <v>25</v>
      </c>
      <c r="D7" s="379">
        <v>0</v>
      </c>
      <c r="E7" s="53"/>
      <c r="F7" s="53" t="s">
        <v>25</v>
      </c>
      <c r="G7" s="54">
        <v>500</v>
      </c>
      <c r="H7" s="53"/>
      <c r="K7" s="53"/>
    </row>
    <row r="8" spans="1:17" s="51" customFormat="1" ht="12.75">
      <c r="A8" s="52" t="s">
        <v>69</v>
      </c>
      <c r="B8" s="53"/>
      <c r="C8" s="53" t="s">
        <v>25</v>
      </c>
      <c r="D8" s="379">
        <v>0</v>
      </c>
      <c r="E8" s="53"/>
      <c r="F8" s="53" t="s">
        <v>25</v>
      </c>
      <c r="G8" s="54">
        <v>40730</v>
      </c>
      <c r="H8" s="53"/>
      <c r="K8" s="53"/>
    </row>
    <row r="9" spans="1:17" s="51" customFormat="1" ht="12.75">
      <c r="A9" s="52" t="s">
        <v>10</v>
      </c>
      <c r="B9" s="53"/>
      <c r="C9" s="53" t="s">
        <v>25</v>
      </c>
      <c r="D9" s="379">
        <v>2849</v>
      </c>
      <c r="E9" s="53"/>
      <c r="F9" s="53" t="s">
        <v>25</v>
      </c>
      <c r="G9" s="54">
        <v>3243</v>
      </c>
      <c r="H9" s="53"/>
      <c r="J9" s="465" t="s">
        <v>651</v>
      </c>
      <c r="K9" s="53"/>
    </row>
    <row r="10" spans="1:17" s="51" customFormat="1" ht="12.75">
      <c r="A10" s="52" t="s">
        <v>70</v>
      </c>
      <c r="B10" s="56"/>
      <c r="C10" s="53" t="s">
        <v>25</v>
      </c>
      <c r="D10" s="379">
        <v>0</v>
      </c>
      <c r="E10" s="53"/>
      <c r="F10" s="53" t="s">
        <v>25</v>
      </c>
      <c r="G10" s="54">
        <v>9</v>
      </c>
      <c r="H10" s="53"/>
      <c r="K10" s="56"/>
    </row>
    <row r="11" spans="1:17" s="51" customFormat="1" ht="12.75">
      <c r="A11" s="52" t="s">
        <v>72</v>
      </c>
      <c r="B11" s="53"/>
      <c r="C11" s="53" t="s">
        <v>25</v>
      </c>
      <c r="D11" s="379">
        <v>0</v>
      </c>
      <c r="E11" s="53"/>
      <c r="F11" s="53" t="s">
        <v>25</v>
      </c>
      <c r="G11" s="54">
        <v>2404</v>
      </c>
      <c r="H11" s="53"/>
      <c r="K11" s="53"/>
    </row>
    <row r="12" spans="1:17" s="51" customFormat="1" ht="12.75">
      <c r="A12" s="52" t="s">
        <v>73</v>
      </c>
      <c r="B12" s="53"/>
      <c r="C12" s="53" t="s">
        <v>25</v>
      </c>
      <c r="D12" s="379">
        <v>4772</v>
      </c>
      <c r="E12" s="53"/>
      <c r="F12" s="53" t="s">
        <v>25</v>
      </c>
      <c r="G12" s="54">
        <v>9151</v>
      </c>
      <c r="H12" s="53"/>
      <c r="K12" s="53"/>
    </row>
    <row r="13" spans="1:17" s="51" customFormat="1" ht="12.75" hidden="1">
      <c r="A13" s="52" t="s">
        <v>15</v>
      </c>
      <c r="B13" s="53"/>
      <c r="C13" s="53"/>
      <c r="D13" s="379">
        <v>0</v>
      </c>
      <c r="E13" s="53"/>
      <c r="F13" s="53"/>
      <c r="G13" s="54">
        <v>0</v>
      </c>
      <c r="H13" s="53"/>
      <c r="K13" s="53"/>
    </row>
    <row r="14" spans="1:17" s="51" customFormat="1" ht="12.75">
      <c r="A14" s="52" t="s">
        <v>17</v>
      </c>
      <c r="B14" s="53"/>
      <c r="C14" s="53" t="s">
        <v>25</v>
      </c>
      <c r="D14" s="379">
        <v>6004</v>
      </c>
      <c r="E14" s="53"/>
      <c r="F14" s="53" t="s">
        <v>25</v>
      </c>
      <c r="G14" s="54">
        <v>5009</v>
      </c>
      <c r="H14" s="53"/>
      <c r="J14" s="465" t="s">
        <v>651</v>
      </c>
      <c r="K14" s="53"/>
    </row>
    <row r="15" spans="1:17">
      <c r="I15" s="41"/>
      <c r="L15" s="41"/>
      <c r="N15" s="41"/>
      <c r="Q15" s="41"/>
    </row>
    <row r="16" spans="1:17">
      <c r="I16" s="41"/>
      <c r="L16" s="41"/>
      <c r="N16" s="41"/>
      <c r="Q16" s="41"/>
    </row>
    <row r="17" spans="1:17" ht="18.75">
      <c r="A17" s="42" t="s">
        <v>668</v>
      </c>
    </row>
    <row r="18" spans="1:17">
      <c r="A18" s="44"/>
    </row>
    <row r="19" spans="1:17" s="378" customFormat="1">
      <c r="A19" s="45"/>
      <c r="C19" s="901" t="s">
        <v>1</v>
      </c>
      <c r="D19" s="901"/>
      <c r="E19" s="919"/>
      <c r="F19" s="919"/>
      <c r="G19" s="919"/>
      <c r="H19" s="117" t="s">
        <v>25</v>
      </c>
      <c r="I19" s="901" t="s">
        <v>28</v>
      </c>
      <c r="J19" s="901"/>
      <c r="K19" s="919"/>
      <c r="L19" s="919"/>
      <c r="M19" s="919"/>
      <c r="N19" s="117" t="s">
        <v>25</v>
      </c>
      <c r="Q19" s="88" t="s">
        <v>0</v>
      </c>
    </row>
    <row r="20" spans="1:17" s="378" customFormat="1">
      <c r="A20" s="45"/>
      <c r="B20" s="88"/>
      <c r="C20" s="506"/>
      <c r="D20" s="506" t="s">
        <v>666</v>
      </c>
      <c r="E20" s="505"/>
      <c r="F20" s="505"/>
      <c r="G20" s="506" t="s">
        <v>667</v>
      </c>
      <c r="H20" s="117"/>
      <c r="I20" s="506"/>
      <c r="J20" s="506" t="s">
        <v>666</v>
      </c>
      <c r="K20" s="505"/>
      <c r="L20" s="505"/>
      <c r="M20" s="506" t="s">
        <v>667</v>
      </c>
      <c r="N20" s="117"/>
      <c r="Q20" s="88"/>
    </row>
    <row r="21" spans="1:17" s="378" customFormat="1" ht="11.25">
      <c r="A21" s="45"/>
      <c r="B21" s="88" t="s">
        <v>0</v>
      </c>
      <c r="C21" s="901" t="str">
        <f>CP_Longdate&amp;CY</f>
        <v>June 30, 2019</v>
      </c>
      <c r="D21" s="901"/>
      <c r="E21" s="604" t="s">
        <v>0</v>
      </c>
      <c r="F21" s="901" t="str">
        <f>CP_Longdate&amp;CY</f>
        <v>June 30, 2019</v>
      </c>
      <c r="G21" s="901"/>
      <c r="H21" s="604" t="s">
        <v>0</v>
      </c>
      <c r="I21" s="901" t="str">
        <f>CP_Longdate&amp;PY</f>
        <v>June 30, 2018</v>
      </c>
      <c r="J21" s="901"/>
      <c r="K21" s="604" t="s">
        <v>0</v>
      </c>
      <c r="L21" s="901" t="str">
        <f>CP_Longdate&amp;PY</f>
        <v>June 30, 2018</v>
      </c>
      <c r="M21" s="901"/>
      <c r="N21" s="117" t="s">
        <v>25</v>
      </c>
      <c r="Q21" s="88"/>
    </row>
    <row r="22" spans="1:17" s="378" customFormat="1" ht="12.75">
      <c r="A22" s="423" t="s">
        <v>687</v>
      </c>
      <c r="B22" s="88"/>
      <c r="C22" s="506"/>
      <c r="D22" s="506"/>
      <c r="E22" s="88"/>
      <c r="F22" s="506"/>
      <c r="G22" s="506"/>
      <c r="H22" s="117"/>
      <c r="I22" s="506"/>
      <c r="J22" s="506"/>
      <c r="K22" s="88"/>
      <c r="L22" s="506"/>
      <c r="M22" s="506"/>
      <c r="N22" s="117"/>
      <c r="Q22" s="88"/>
    </row>
    <row r="23" spans="1:17" s="378" customFormat="1" ht="15.75">
      <c r="A23" s="430" t="s">
        <v>792</v>
      </c>
      <c r="B23" s="604"/>
      <c r="C23" s="53" t="s">
        <v>24</v>
      </c>
      <c r="D23" s="379">
        <v>0</v>
      </c>
      <c r="E23" s="604"/>
      <c r="F23" s="53" t="s">
        <v>24</v>
      </c>
      <c r="G23" s="379">
        <v>59643</v>
      </c>
      <c r="H23" s="117"/>
      <c r="I23" s="53" t="s">
        <v>24</v>
      </c>
      <c r="J23" s="379">
        <v>53949</v>
      </c>
      <c r="K23" s="604"/>
      <c r="L23" s="53" t="s">
        <v>24</v>
      </c>
      <c r="M23" s="379">
        <f>52918+J23</f>
        <v>106867</v>
      </c>
      <c r="N23" s="117"/>
      <c r="Q23" s="604"/>
    </row>
    <row r="24" spans="1:17" s="378" customFormat="1" ht="15.75">
      <c r="A24" s="430" t="s">
        <v>793</v>
      </c>
      <c r="B24" s="604"/>
      <c r="C24" s="617"/>
      <c r="D24" s="379">
        <v>0</v>
      </c>
      <c r="E24" s="604"/>
      <c r="F24" s="617"/>
      <c r="G24" s="379">
        <v>5670</v>
      </c>
      <c r="H24" s="117"/>
      <c r="I24" s="617"/>
      <c r="J24" s="379">
        <v>5961</v>
      </c>
      <c r="K24" s="604"/>
      <c r="L24" s="617"/>
      <c r="M24" s="379">
        <f>5220+J24</f>
        <v>11181</v>
      </c>
      <c r="N24" s="117"/>
      <c r="Q24" s="604"/>
    </row>
    <row r="25" spans="1:17" s="378" customFormat="1" ht="15.75">
      <c r="A25" s="430" t="s">
        <v>794</v>
      </c>
      <c r="B25" s="604"/>
      <c r="C25" s="617"/>
      <c r="D25" s="379">
        <v>0</v>
      </c>
      <c r="E25" s="604"/>
      <c r="F25" s="617"/>
      <c r="G25" s="379">
        <v>16186</v>
      </c>
      <c r="H25" s="117"/>
      <c r="I25" s="617"/>
      <c r="J25" s="379">
        <v>11505</v>
      </c>
      <c r="K25" s="604"/>
      <c r="L25" s="617"/>
      <c r="M25" s="379">
        <f>11631+J25</f>
        <v>23136</v>
      </c>
      <c r="N25" s="117"/>
      <c r="Q25" s="604"/>
    </row>
    <row r="26" spans="1:17" s="401" customFormat="1" ht="15.75">
      <c r="A26" s="430" t="s">
        <v>790</v>
      </c>
      <c r="B26" s="53"/>
      <c r="D26" s="379">
        <f>FS_StatementsofIncome!D12</f>
        <v>13385</v>
      </c>
      <c r="E26" s="53"/>
      <c r="G26" s="379">
        <f>FS_StatementsofIncome!G12</f>
        <v>27001</v>
      </c>
      <c r="H26" s="53"/>
      <c r="J26" s="379">
        <f>FS_StatementsofIncome!K12</f>
        <v>12081</v>
      </c>
      <c r="K26" s="53"/>
      <c r="M26" s="379">
        <f>FS_StatementsofIncome!N12</f>
        <v>24318</v>
      </c>
      <c r="N26" s="53"/>
      <c r="Q26" s="53"/>
    </row>
    <row r="27" spans="1:17" s="401" customFormat="1" ht="12.75">
      <c r="A27" s="620"/>
      <c r="B27" s="53"/>
      <c r="D27" s="379"/>
      <c r="E27" s="53"/>
      <c r="G27" s="379"/>
      <c r="H27" s="53"/>
      <c r="J27" s="379"/>
      <c r="K27" s="53"/>
      <c r="M27" s="379"/>
      <c r="N27" s="53"/>
      <c r="Q27" s="53"/>
    </row>
    <row r="28" spans="1:17" s="401" customFormat="1" ht="12.75">
      <c r="A28" s="622" t="s">
        <v>37</v>
      </c>
      <c r="B28" s="53"/>
      <c r="D28" s="379"/>
      <c r="E28" s="53"/>
      <c r="G28" s="379"/>
      <c r="H28" s="53"/>
      <c r="J28" s="379"/>
      <c r="K28" s="53"/>
      <c r="M28" s="379"/>
      <c r="N28" s="53"/>
      <c r="Q28" s="53"/>
    </row>
    <row r="29" spans="1:17" s="401" customFormat="1" ht="15.75">
      <c r="A29" s="623" t="s">
        <v>791</v>
      </c>
      <c r="B29" s="53"/>
      <c r="C29" s="53"/>
      <c r="D29" s="379"/>
      <c r="E29" s="53"/>
      <c r="F29" s="53"/>
      <c r="G29" s="379"/>
      <c r="H29" s="53"/>
      <c r="I29" s="53"/>
      <c r="J29" s="379"/>
      <c r="K29" s="53"/>
      <c r="L29" s="53"/>
      <c r="M29" s="379"/>
      <c r="N29" s="53"/>
      <c r="Q29" s="53"/>
    </row>
    <row r="30" spans="1:17" s="401" customFormat="1" ht="12.75">
      <c r="A30" s="238" t="s">
        <v>418</v>
      </c>
      <c r="B30" s="53"/>
      <c r="C30" s="53" t="s">
        <v>25</v>
      </c>
      <c r="D30" s="379">
        <v>740</v>
      </c>
      <c r="E30" s="53"/>
      <c r="F30" s="53"/>
      <c r="G30" s="379">
        <f>740+D30</f>
        <v>1480</v>
      </c>
      <c r="H30" s="53"/>
      <c r="I30" s="53" t="s">
        <v>25</v>
      </c>
      <c r="J30" s="379">
        <v>740</v>
      </c>
      <c r="K30" s="53"/>
      <c r="L30" s="53"/>
      <c r="M30" s="379">
        <f>740+J30</f>
        <v>1480</v>
      </c>
      <c r="N30" s="53"/>
      <c r="Q30" s="53"/>
    </row>
    <row r="31" spans="1:17" s="401" customFormat="1" ht="12.75">
      <c r="A31" s="238" t="s">
        <v>417</v>
      </c>
      <c r="B31" s="53"/>
      <c r="C31" s="53" t="s">
        <v>25</v>
      </c>
      <c r="D31" s="379">
        <v>191</v>
      </c>
      <c r="E31" s="53"/>
      <c r="F31" s="53"/>
      <c r="G31" s="379">
        <f>180+D31</f>
        <v>371</v>
      </c>
      <c r="H31" s="53"/>
      <c r="I31" s="53" t="s">
        <v>25</v>
      </c>
      <c r="J31" s="379">
        <v>180</v>
      </c>
      <c r="K31" s="53"/>
      <c r="L31" s="53"/>
      <c r="M31" s="379">
        <f>180+J31</f>
        <v>360</v>
      </c>
      <c r="N31" s="53"/>
      <c r="Q31" s="53"/>
    </row>
    <row r="32" spans="1:17" s="401" customFormat="1" ht="12.75">
      <c r="A32" s="238" t="s">
        <v>419</v>
      </c>
      <c r="B32" s="53"/>
      <c r="C32" s="53" t="s">
        <v>25</v>
      </c>
      <c r="D32" s="379">
        <v>155</v>
      </c>
      <c r="E32" s="53"/>
      <c r="F32" s="53"/>
      <c r="G32" s="379">
        <f>155+D32</f>
        <v>310</v>
      </c>
      <c r="H32" s="53"/>
      <c r="I32" s="53" t="s">
        <v>25</v>
      </c>
      <c r="J32" s="379">
        <v>155</v>
      </c>
      <c r="K32" s="53"/>
      <c r="L32" s="53"/>
      <c r="M32" s="379">
        <f>155+J32</f>
        <v>310</v>
      </c>
      <c r="N32" s="53"/>
      <c r="Q32" s="53"/>
    </row>
    <row r="33" spans="1:17" s="401" customFormat="1" ht="12.75">
      <c r="A33" s="459"/>
      <c r="B33" s="53"/>
      <c r="C33" s="53" t="s">
        <v>25</v>
      </c>
      <c r="D33" s="379"/>
      <c r="E33" s="53"/>
      <c r="F33" s="53"/>
      <c r="G33" s="379"/>
      <c r="H33" s="53"/>
      <c r="I33" s="53" t="s">
        <v>25</v>
      </c>
      <c r="J33" s="379"/>
      <c r="K33" s="53"/>
      <c r="L33" s="53"/>
      <c r="M33" s="379"/>
      <c r="N33" s="53"/>
      <c r="P33" s="465" t="s">
        <v>651</v>
      </c>
      <c r="Q33" s="53"/>
    </row>
    <row r="34" spans="1:17" s="401" customFormat="1" ht="12.75">
      <c r="A34" s="459"/>
      <c r="B34" s="458"/>
      <c r="C34" s="458" t="s">
        <v>25</v>
      </c>
      <c r="D34" s="431"/>
      <c r="E34" s="53"/>
      <c r="F34" s="53"/>
      <c r="G34" s="379"/>
      <c r="H34" s="53"/>
      <c r="I34" s="458"/>
      <c r="J34" s="431"/>
      <c r="K34" s="53"/>
      <c r="L34" s="53"/>
      <c r="M34" s="379"/>
      <c r="N34" s="53"/>
      <c r="Q34" s="458"/>
    </row>
    <row r="35" spans="1:17" s="401" customFormat="1" ht="12.75">
      <c r="A35" s="459"/>
      <c r="B35" s="53"/>
      <c r="C35" s="53" t="s">
        <v>25</v>
      </c>
      <c r="D35" s="379"/>
      <c r="E35" s="53"/>
      <c r="F35" s="53"/>
      <c r="G35" s="379"/>
      <c r="H35" s="53"/>
      <c r="I35" s="53"/>
      <c r="J35" s="379"/>
      <c r="K35" s="53"/>
      <c r="L35" s="53"/>
      <c r="M35" s="379"/>
      <c r="N35" s="53"/>
      <c r="Q35" s="53"/>
    </row>
    <row r="36" spans="1:17" s="401" customFormat="1" ht="12.75">
      <c r="A36" s="459"/>
      <c r="B36" s="53"/>
      <c r="C36" s="53" t="s">
        <v>25</v>
      </c>
      <c r="D36" s="379"/>
      <c r="E36" s="53"/>
      <c r="F36" s="53"/>
      <c r="G36" s="379"/>
      <c r="H36" s="53"/>
      <c r="I36" s="53" t="s">
        <v>25</v>
      </c>
      <c r="J36" s="379"/>
      <c r="K36" s="53"/>
      <c r="L36" s="53"/>
      <c r="M36" s="379"/>
      <c r="N36" s="53"/>
      <c r="Q36" s="53"/>
    </row>
    <row r="37" spans="1:17" s="401" customFormat="1" ht="12.75">
      <c r="A37" s="459"/>
      <c r="B37" s="53"/>
      <c r="C37" s="53"/>
      <c r="D37" s="379"/>
      <c r="E37" s="53"/>
      <c r="F37" s="53"/>
      <c r="G37" s="379"/>
      <c r="H37" s="53"/>
      <c r="I37" s="53"/>
      <c r="J37" s="379"/>
      <c r="K37" s="53"/>
      <c r="L37" s="53"/>
      <c r="M37" s="379"/>
      <c r="N37" s="53"/>
      <c r="Q37" s="53"/>
    </row>
    <row r="38" spans="1:17" s="401" customFormat="1" ht="12.75">
      <c r="A38" s="459"/>
      <c r="B38" s="53"/>
      <c r="C38" s="53" t="s">
        <v>25</v>
      </c>
      <c r="D38" s="379"/>
      <c r="E38" s="53"/>
      <c r="F38" s="53"/>
      <c r="G38" s="379"/>
      <c r="H38" s="53"/>
      <c r="I38" s="53" t="s">
        <v>25</v>
      </c>
      <c r="J38" s="379"/>
      <c r="K38" s="53"/>
      <c r="L38" s="53"/>
      <c r="M38" s="379"/>
      <c r="N38" s="53"/>
      <c r="P38" s="465" t="s">
        <v>651</v>
      </c>
      <c r="Q38" s="53"/>
    </row>
  </sheetData>
  <mergeCells count="10">
    <mergeCell ref="I21:J21"/>
    <mergeCell ref="L21:M21"/>
    <mergeCell ref="C3:D3"/>
    <mergeCell ref="C4:D4"/>
    <mergeCell ref="C21:D21"/>
    <mergeCell ref="F21:G21"/>
    <mergeCell ref="C19:G19"/>
    <mergeCell ref="I19:M19"/>
    <mergeCell ref="F3:G3"/>
    <mergeCell ref="F4:G4"/>
  </mergeCells>
  <conditionalFormatting sqref="K1:K16 Q39:Q1048576">
    <cfRule type="containsText" dxfId="6" priority="2" operator="containsText" text="FALSE">
      <formula>NOT(ISERROR(SEARCH("FALSE",K1)))</formula>
    </cfRule>
  </conditionalFormatting>
  <conditionalFormatting sqref="Q17:Q38">
    <cfRule type="containsText" dxfId="5" priority="1" operator="containsText" text="FALSE">
      <formula>NOT(ISERROR(SEARCH("FALSE",Q17)))</formula>
    </cfRule>
  </conditionalFormatting>
  <hyperlinks>
    <hyperlink ref="A1" location="Notes_Related_PartyTransactions" display="Notes_Related_PartyTransactions"/>
    <hyperlink ref="A17" location="Notes_Related_PartyTransactions_IS" display="Notes_Related_PartyTransactions_IS"/>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N16"/>
  <sheetViews>
    <sheetView workbookViewId="0">
      <selection activeCell="C6" sqref="C6:D6"/>
    </sheetView>
  </sheetViews>
  <sheetFormatPr defaultRowHeight="15"/>
  <cols>
    <col min="1" max="1" width="45.7109375" style="41" customWidth="1"/>
    <col min="2" max="2" width="2.7109375" style="67" customWidth="1"/>
    <col min="3" max="3" width="1.7109375" style="67" customWidth="1"/>
    <col min="4" max="4" width="15.7109375" style="41" customWidth="1"/>
    <col min="5" max="5" width="2.7109375" style="67" customWidth="1"/>
    <col min="6" max="6" width="1.7109375" style="67" customWidth="1"/>
    <col min="7" max="7" width="15.7109375" style="41" customWidth="1"/>
    <col min="8" max="8" width="2.7109375" style="67" customWidth="1"/>
    <col min="9" max="9" width="1.7109375" style="67" customWidth="1"/>
    <col min="10" max="10" width="15.7109375" style="41" customWidth="1"/>
    <col min="11" max="11" width="2.7109375" style="67" customWidth="1"/>
    <col min="12" max="12" width="1.7109375" style="67" customWidth="1"/>
    <col min="13" max="13" width="9.7109375" style="41" customWidth="1"/>
    <col min="14" max="14" width="1.7109375" style="43" customWidth="1"/>
    <col min="15" max="16384" width="9.140625" style="41"/>
  </cols>
  <sheetData>
    <row r="1" spans="1:14" ht="18.75">
      <c r="A1" s="42" t="s">
        <v>170</v>
      </c>
    </row>
    <row r="2" spans="1:14">
      <c r="A2" s="44"/>
    </row>
    <row r="3" spans="1:14" s="193" customFormat="1" ht="11.25">
      <c r="A3" s="189"/>
      <c r="B3" s="187"/>
      <c r="C3" s="923" t="s">
        <v>365</v>
      </c>
      <c r="D3" s="923"/>
      <c r="E3" s="190"/>
      <c r="F3" s="190"/>
      <c r="G3" s="191"/>
      <c r="H3" s="190"/>
      <c r="I3" s="190"/>
      <c r="J3" s="191"/>
      <c r="K3" s="190"/>
      <c r="L3" s="190"/>
      <c r="M3" s="191"/>
      <c r="N3" s="192"/>
    </row>
    <row r="4" spans="1:14" s="193" customFormat="1" ht="11.25">
      <c r="A4" s="189"/>
      <c r="B4" s="187"/>
      <c r="C4" s="923" t="s">
        <v>364</v>
      </c>
      <c r="D4" s="923"/>
      <c r="E4" s="190"/>
      <c r="F4" s="923" t="s">
        <v>369</v>
      </c>
      <c r="G4" s="923"/>
      <c r="H4" s="190"/>
      <c r="I4" s="923" t="s">
        <v>369</v>
      </c>
      <c r="J4" s="923"/>
      <c r="K4" s="190"/>
      <c r="L4" s="190"/>
      <c r="M4" s="191"/>
      <c r="N4" s="192"/>
    </row>
    <row r="5" spans="1:14" s="193" customFormat="1" ht="11.25">
      <c r="A5" s="189"/>
      <c r="B5" s="187"/>
      <c r="C5" s="923" t="s">
        <v>795</v>
      </c>
      <c r="D5" s="923"/>
      <c r="E5" s="190"/>
      <c r="F5" s="923" t="s">
        <v>368</v>
      </c>
      <c r="G5" s="923"/>
      <c r="H5" s="190"/>
      <c r="I5" s="923" t="s">
        <v>371</v>
      </c>
      <c r="J5" s="923"/>
      <c r="K5" s="190"/>
      <c r="L5" s="190"/>
      <c r="M5" s="191"/>
      <c r="N5" s="192"/>
    </row>
    <row r="6" spans="1:14" s="120" customFormat="1" ht="11.25" customHeight="1">
      <c r="A6" s="188"/>
      <c r="B6" s="88" t="s">
        <v>0</v>
      </c>
      <c r="C6" s="924" t="s">
        <v>3</v>
      </c>
      <c r="D6" s="924"/>
      <c r="E6" s="91" t="s">
        <v>0</v>
      </c>
      <c r="F6" s="924" t="s">
        <v>367</v>
      </c>
      <c r="G6" s="924"/>
      <c r="H6" s="91" t="s">
        <v>0</v>
      </c>
      <c r="I6" s="924" t="s">
        <v>367</v>
      </c>
      <c r="J6" s="924"/>
      <c r="K6" s="91" t="s">
        <v>0</v>
      </c>
      <c r="L6" s="91"/>
      <c r="M6" s="195"/>
      <c r="N6" s="88"/>
    </row>
    <row r="7" spans="1:14" s="120" customFormat="1" ht="11.25" customHeight="1">
      <c r="A7" s="63" t="s">
        <v>1</v>
      </c>
      <c r="B7" s="88"/>
      <c r="C7" s="922" t="s">
        <v>363</v>
      </c>
      <c r="D7" s="922"/>
      <c r="E7" s="91"/>
      <c r="F7" s="922" t="s">
        <v>366</v>
      </c>
      <c r="G7" s="922"/>
      <c r="H7" s="91"/>
      <c r="I7" s="922" t="s">
        <v>370</v>
      </c>
      <c r="J7" s="922"/>
      <c r="K7" s="91"/>
      <c r="L7" s="922" t="s">
        <v>54</v>
      </c>
      <c r="M7" s="922"/>
      <c r="N7" s="88"/>
    </row>
    <row r="8" spans="1:14" s="217" customFormat="1" ht="11.25" customHeight="1">
      <c r="A8" s="223" t="str">
        <f>"As of "&amp;CP_Longdate&amp;CY</f>
        <v>As of June 30, 2019</v>
      </c>
      <c r="B8" s="216"/>
      <c r="C8" s="224"/>
      <c r="D8" s="224"/>
      <c r="E8" s="49"/>
      <c r="F8" s="224"/>
      <c r="G8" s="224"/>
      <c r="H8" s="49"/>
      <c r="I8" s="224"/>
      <c r="J8" s="224"/>
      <c r="K8" s="49"/>
      <c r="L8" s="224"/>
      <c r="M8" s="224"/>
      <c r="N8" s="216"/>
    </row>
    <row r="9" spans="1:14" s="217" customFormat="1" ht="12.75">
      <c r="A9" s="197" t="s">
        <v>3</v>
      </c>
      <c r="B9" s="216"/>
      <c r="E9" s="216"/>
      <c r="N9" s="216"/>
    </row>
    <row r="10" spans="1:14" s="217" customFormat="1" ht="12.75">
      <c r="A10" s="225" t="s">
        <v>171</v>
      </c>
      <c r="B10" s="216"/>
      <c r="C10" s="53" t="s">
        <v>24</v>
      </c>
      <c r="D10" s="54">
        <v>113180</v>
      </c>
      <c r="E10" s="216"/>
      <c r="F10" s="216" t="s">
        <v>24</v>
      </c>
      <c r="G10" s="226">
        <v>0</v>
      </c>
      <c r="H10" s="216"/>
      <c r="I10" s="216" t="s">
        <v>24</v>
      </c>
      <c r="J10" s="226">
        <v>0</v>
      </c>
      <c r="K10" s="216"/>
      <c r="L10" s="53" t="s">
        <v>24</v>
      </c>
      <c r="M10" s="54">
        <f>SUM(D10,G10,J10)</f>
        <v>113180</v>
      </c>
      <c r="N10" s="216"/>
    </row>
    <row r="11" spans="1:14" s="217" customFormat="1" ht="13.5" thickBot="1">
      <c r="A11" s="227"/>
      <c r="B11" s="216"/>
      <c r="C11" s="228" t="s">
        <v>24</v>
      </c>
      <c r="D11" s="229">
        <f>SUM(D10)</f>
        <v>113180</v>
      </c>
      <c r="E11" s="216"/>
      <c r="F11" s="228" t="s">
        <v>24</v>
      </c>
      <c r="G11" s="254">
        <f>SUM(G10)</f>
        <v>0</v>
      </c>
      <c r="H11" s="216"/>
      <c r="I11" s="228" t="s">
        <v>24</v>
      </c>
      <c r="J11" s="254">
        <f>SUM(J10)</f>
        <v>0</v>
      </c>
      <c r="K11" s="216"/>
      <c r="L11" s="228" t="s">
        <v>24</v>
      </c>
      <c r="M11" s="254">
        <f>SUM(M10)</f>
        <v>113180</v>
      </c>
      <c r="N11" s="216"/>
    </row>
    <row r="12" spans="1:14" s="217" customFormat="1" ht="13.5" thickTop="1">
      <c r="A12" s="223" t="str">
        <f>"As of "&amp;FY_LongDate&amp;PY</f>
        <v>As of December 31, 2018</v>
      </c>
      <c r="B12" s="216"/>
      <c r="C12" s="216"/>
      <c r="D12" s="230"/>
      <c r="E12" s="216"/>
      <c r="F12" s="216"/>
      <c r="G12" s="230"/>
      <c r="H12" s="216"/>
      <c r="I12" s="216"/>
      <c r="J12" s="230"/>
      <c r="K12" s="216"/>
      <c r="L12" s="216"/>
      <c r="M12" s="230"/>
      <c r="N12" s="216"/>
    </row>
    <row r="13" spans="1:14" s="217" customFormat="1" ht="12.75">
      <c r="A13" s="198" t="s">
        <v>3</v>
      </c>
      <c r="B13" s="216"/>
      <c r="C13" s="216"/>
      <c r="D13" s="230"/>
      <c r="E13" s="216"/>
      <c r="F13" s="216"/>
      <c r="G13" s="230"/>
      <c r="H13" s="216"/>
      <c r="I13" s="216"/>
      <c r="J13" s="230"/>
      <c r="K13" s="216"/>
      <c r="L13" s="216"/>
      <c r="M13" s="230"/>
      <c r="N13" s="216"/>
    </row>
    <row r="14" spans="1:14" s="217" customFormat="1" ht="12.75">
      <c r="A14" s="227" t="s">
        <v>171</v>
      </c>
      <c r="B14" s="53"/>
      <c r="C14" s="53" t="s">
        <v>24</v>
      </c>
      <c r="D14" s="54">
        <v>127927</v>
      </c>
      <c r="E14" s="216"/>
      <c r="F14" s="216" t="s">
        <v>24</v>
      </c>
      <c r="G14" s="226">
        <v>0</v>
      </c>
      <c r="H14" s="216"/>
      <c r="I14" s="216" t="s">
        <v>24</v>
      </c>
      <c r="J14" s="226">
        <v>0</v>
      </c>
      <c r="K14" s="53"/>
      <c r="L14" s="53" t="s">
        <v>24</v>
      </c>
      <c r="M14" s="54">
        <f>SUM(D14,G14,J14)</f>
        <v>127927</v>
      </c>
      <c r="N14" s="53"/>
    </row>
    <row r="15" spans="1:14" s="217" customFormat="1" ht="13.5" thickBot="1">
      <c r="A15" s="225"/>
      <c r="B15" s="216"/>
      <c r="C15" s="228" t="s">
        <v>24</v>
      </c>
      <c r="D15" s="254">
        <f>SUM(D14)</f>
        <v>127927</v>
      </c>
      <c r="E15" s="216"/>
      <c r="F15" s="228" t="s">
        <v>24</v>
      </c>
      <c r="G15" s="254">
        <f>SUM(G14)</f>
        <v>0</v>
      </c>
      <c r="H15" s="216"/>
      <c r="I15" s="228" t="s">
        <v>24</v>
      </c>
      <c r="J15" s="254">
        <f>SUM(J14)</f>
        <v>0</v>
      </c>
      <c r="K15" s="216"/>
      <c r="L15" s="228" t="s">
        <v>24</v>
      </c>
      <c r="M15" s="254">
        <f>SUM(M14)</f>
        <v>127927</v>
      </c>
      <c r="N15" s="216"/>
    </row>
    <row r="16" spans="1:14" ht="15.75" thickTop="1"/>
  </sheetData>
  <mergeCells count="14">
    <mergeCell ref="L7:M7"/>
    <mergeCell ref="C3:D3"/>
    <mergeCell ref="I7:J7"/>
    <mergeCell ref="I6:J6"/>
    <mergeCell ref="I5:J5"/>
    <mergeCell ref="I4:J4"/>
    <mergeCell ref="F4:G4"/>
    <mergeCell ref="F5:G5"/>
    <mergeCell ref="F6:G6"/>
    <mergeCell ref="F7:G7"/>
    <mergeCell ref="C7:D7"/>
    <mergeCell ref="C6:D6"/>
    <mergeCell ref="C5:D5"/>
    <mergeCell ref="C4:D4"/>
  </mergeCells>
  <hyperlinks>
    <hyperlink ref="A1" location="Notes_FairValue_FinancialInstruments" display="Notes_FairValue_FinancialInstruments"/>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47"/>
  <sheetViews>
    <sheetView workbookViewId="0">
      <selection activeCell="A52" sqref="A52"/>
    </sheetView>
  </sheetViews>
  <sheetFormatPr defaultRowHeight="15"/>
  <cols>
    <col min="1" max="1" width="70.7109375" style="41" customWidth="1"/>
    <col min="2" max="2" width="2.7109375" style="67" customWidth="1"/>
    <col min="3" max="3" width="1.7109375" style="67" customWidth="1"/>
    <col min="4" max="4" width="12.28515625" style="41" customWidth="1"/>
    <col min="5" max="5" width="2.7109375" style="67" customWidth="1"/>
    <col min="6" max="6" width="1.7109375" style="67" customWidth="1"/>
    <col min="7" max="7" width="12.28515625" style="41" customWidth="1"/>
    <col min="8" max="10" width="1.7109375" style="67" customWidth="1"/>
    <col min="11" max="11" width="11.28515625" style="41" customWidth="1"/>
    <col min="12" max="13" width="1.7109375" style="67" customWidth="1"/>
    <col min="14" max="14" width="11.28515625" style="41" customWidth="1"/>
    <col min="15" max="16384" width="9.140625" style="41"/>
  </cols>
  <sheetData>
    <row r="1" spans="1:14" ht="18.75">
      <c r="A1" s="42" t="s">
        <v>172</v>
      </c>
    </row>
    <row r="2" spans="1:14">
      <c r="A2" s="44"/>
    </row>
    <row r="3" spans="1:14" s="47" customFormat="1" ht="11.25">
      <c r="A3" s="577"/>
      <c r="B3" s="566" t="s">
        <v>0</v>
      </c>
      <c r="C3" s="901" t="s">
        <v>1</v>
      </c>
      <c r="D3" s="901"/>
      <c r="E3" s="926"/>
      <c r="F3" s="926"/>
      <c r="G3" s="926"/>
      <c r="H3" s="199" t="s">
        <v>13</v>
      </c>
      <c r="I3" s="566" t="s">
        <v>13</v>
      </c>
      <c r="J3" s="901" t="s">
        <v>28</v>
      </c>
      <c r="K3" s="901"/>
      <c r="L3" s="925"/>
      <c r="M3" s="925"/>
      <c r="N3" s="925"/>
    </row>
    <row r="4" spans="1:14" s="47" customFormat="1" ht="11.25">
      <c r="A4" s="577"/>
      <c r="B4" s="566"/>
      <c r="C4" s="904" t="s">
        <v>29</v>
      </c>
      <c r="D4" s="904"/>
      <c r="E4" s="566"/>
      <c r="F4" s="904" t="s">
        <v>466</v>
      </c>
      <c r="G4" s="904"/>
      <c r="H4" s="199"/>
      <c r="I4" s="566"/>
      <c r="J4" s="904" t="s">
        <v>29</v>
      </c>
      <c r="K4" s="904"/>
      <c r="L4" s="566"/>
      <c r="M4" s="904" t="s">
        <v>466</v>
      </c>
      <c r="N4" s="904"/>
    </row>
    <row r="5" spans="1:14" s="47" customFormat="1" ht="11.25">
      <c r="A5" s="577"/>
      <c r="B5" s="566"/>
      <c r="C5" s="904" t="s">
        <v>30</v>
      </c>
      <c r="D5" s="904"/>
      <c r="E5" s="566"/>
      <c r="F5" s="904" t="s">
        <v>30</v>
      </c>
      <c r="G5" s="904"/>
      <c r="H5" s="199"/>
      <c r="I5" s="566"/>
      <c r="J5" s="904" t="s">
        <v>30</v>
      </c>
      <c r="K5" s="904"/>
      <c r="L5" s="566"/>
      <c r="M5" s="904" t="s">
        <v>30</v>
      </c>
      <c r="N5" s="904"/>
    </row>
    <row r="6" spans="1:14" s="47" customFormat="1" ht="11.25">
      <c r="A6" s="577"/>
      <c r="B6" s="566"/>
      <c r="C6" s="901" t="str">
        <f>CP_Longdate&amp;CY</f>
        <v>June 30, 2019</v>
      </c>
      <c r="D6" s="901"/>
      <c r="E6" s="566"/>
      <c r="F6" s="901" t="str">
        <f>CP_Longdate&amp;CY</f>
        <v>June 30, 2019</v>
      </c>
      <c r="G6" s="901"/>
      <c r="H6" s="199"/>
      <c r="I6" s="566"/>
      <c r="J6" s="901" t="str">
        <f>CP_Longdate&amp;PY</f>
        <v>June 30, 2018</v>
      </c>
      <c r="K6" s="901"/>
      <c r="L6" s="566"/>
      <c r="M6" s="901" t="str">
        <f>CP_Longdate&amp;PY</f>
        <v>June 30, 2018</v>
      </c>
      <c r="N6" s="901"/>
    </row>
    <row r="7" spans="1:14" s="116" customFormat="1">
      <c r="A7" s="63" t="s">
        <v>699</v>
      </c>
      <c r="B7" s="604"/>
      <c r="C7" s="917" t="s">
        <v>697</v>
      </c>
      <c r="D7" s="918"/>
      <c r="E7" s="918"/>
      <c r="F7" s="918"/>
      <c r="G7" s="918"/>
      <c r="H7" s="918"/>
      <c r="I7" s="918"/>
      <c r="J7" s="918"/>
      <c r="K7" s="918"/>
      <c r="L7" s="918"/>
      <c r="M7" s="918"/>
      <c r="N7" s="918"/>
    </row>
    <row r="8" spans="1:14" s="116" customFormat="1" ht="12.75" customHeight="1">
      <c r="A8" s="602" t="s">
        <v>596</v>
      </c>
      <c r="B8" s="604"/>
      <c r="C8" s="631"/>
      <c r="D8" s="631"/>
      <c r="E8" s="604"/>
      <c r="F8" s="631"/>
      <c r="G8" s="631"/>
      <c r="H8" s="608"/>
      <c r="I8" s="604"/>
      <c r="J8" s="631"/>
      <c r="K8" s="631"/>
      <c r="L8" s="604"/>
      <c r="M8" s="631"/>
      <c r="N8" s="631"/>
    </row>
    <row r="9" spans="1:14" s="116" customFormat="1" ht="12.75" hidden="1" customHeight="1">
      <c r="A9" s="603" t="str">
        <f>FS_StatementsofIncome!A21</f>
        <v xml:space="preserve">Technology and communications </v>
      </c>
      <c r="B9" s="604"/>
      <c r="C9" s="604" t="s">
        <v>24</v>
      </c>
      <c r="D9" s="605">
        <f>FS_StatementsofIncome!D21</f>
        <v>9519</v>
      </c>
      <c r="E9" s="604"/>
      <c r="F9" s="604" t="s">
        <v>24</v>
      </c>
      <c r="G9" s="605">
        <f>FS_StatementsofIncome!G21</f>
        <v>19559</v>
      </c>
      <c r="H9" s="565"/>
      <c r="I9" s="186"/>
      <c r="J9" s="186" t="s">
        <v>24</v>
      </c>
      <c r="K9" s="605">
        <v>0</v>
      </c>
      <c r="L9" s="186"/>
      <c r="M9" s="186" t="s">
        <v>24</v>
      </c>
      <c r="N9" s="605">
        <v>0</v>
      </c>
    </row>
    <row r="10" spans="1:14" s="116" customFormat="1" ht="12.75" hidden="1" customHeight="1">
      <c r="A10" s="603" t="s">
        <v>504</v>
      </c>
      <c r="B10" s="604"/>
      <c r="C10" s="636"/>
      <c r="D10" s="559">
        <f>FS_StatementsofIncome!D22</f>
        <v>9365</v>
      </c>
      <c r="E10" s="243"/>
      <c r="F10" s="630"/>
      <c r="G10" s="159">
        <f>FS_StatementsofIncome!G22</f>
        <v>18454</v>
      </c>
      <c r="H10" s="243"/>
      <c r="I10" s="243"/>
      <c r="J10" s="630"/>
      <c r="K10" s="630"/>
      <c r="L10" s="243"/>
      <c r="M10" s="630"/>
      <c r="N10" s="630"/>
    </row>
    <row r="11" spans="1:14" s="201" customFormat="1" ht="12.75" customHeight="1">
      <c r="A11" s="603" t="s">
        <v>638</v>
      </c>
      <c r="B11" s="604"/>
      <c r="C11" s="243"/>
      <c r="D11" s="559"/>
      <c r="E11" s="243"/>
      <c r="F11" s="243" t="s">
        <v>24</v>
      </c>
      <c r="G11" s="559">
        <f>FS_StatementsofIncome!G31</f>
        <v>42352</v>
      </c>
      <c r="H11" s="287"/>
      <c r="I11" s="93"/>
      <c r="J11" s="287"/>
      <c r="K11" s="559">
        <f>FS_StatementsofIncome!K30</f>
        <v>38897</v>
      </c>
      <c r="L11" s="287"/>
      <c r="M11" s="287"/>
      <c r="N11" s="559">
        <f>FS_StatementsofIncome!N30</f>
        <v>84205</v>
      </c>
    </row>
    <row r="12" spans="1:14" s="201" customFormat="1" ht="12.75" customHeight="1">
      <c r="A12" s="606"/>
      <c r="B12" s="604"/>
      <c r="C12" s="243"/>
      <c r="D12" s="638"/>
      <c r="E12" s="604"/>
      <c r="F12" s="604"/>
      <c r="G12" s="607"/>
      <c r="H12" s="608"/>
      <c r="I12" s="604"/>
      <c r="J12" s="604"/>
      <c r="K12" s="607"/>
      <c r="L12" s="604"/>
      <c r="M12" s="604"/>
      <c r="N12" s="607"/>
    </row>
    <row r="13" spans="1:14" s="201" customFormat="1" ht="12.75" customHeight="1">
      <c r="A13" s="602" t="s">
        <v>597</v>
      </c>
      <c r="B13" s="604"/>
      <c r="C13" s="636"/>
      <c r="D13" s="636"/>
      <c r="E13" s="604"/>
      <c r="F13" s="631"/>
      <c r="G13" s="631"/>
      <c r="H13" s="608"/>
      <c r="I13" s="604"/>
      <c r="J13" s="604"/>
      <c r="K13" s="607"/>
      <c r="L13" s="604"/>
      <c r="M13" s="604"/>
      <c r="N13" s="607"/>
    </row>
    <row r="14" spans="1:14" s="201" customFormat="1" ht="12.75" customHeight="1">
      <c r="A14" s="603" t="s">
        <v>695</v>
      </c>
      <c r="B14" s="604"/>
      <c r="C14" s="243"/>
      <c r="D14" s="559"/>
      <c r="E14" s="604"/>
      <c r="F14" s="604" t="s">
        <v>25</v>
      </c>
      <c r="G14" s="605">
        <v>222222197</v>
      </c>
      <c r="H14" s="608"/>
      <c r="I14" s="604"/>
      <c r="J14" s="604"/>
      <c r="K14" s="632">
        <v>213435314</v>
      </c>
      <c r="L14" s="604"/>
      <c r="M14" s="604"/>
      <c r="N14" s="632">
        <v>213435314</v>
      </c>
    </row>
    <row r="15" spans="1:14" s="201" customFormat="1" ht="12.75" customHeight="1">
      <c r="A15" s="613" t="s">
        <v>598</v>
      </c>
      <c r="B15" s="604"/>
      <c r="C15" s="243"/>
      <c r="D15" s="559"/>
      <c r="E15" s="604"/>
      <c r="F15" s="604"/>
      <c r="G15" s="605">
        <v>1098260</v>
      </c>
      <c r="H15" s="608"/>
      <c r="I15" s="604"/>
      <c r="J15" s="604"/>
      <c r="K15" s="605">
        <v>0</v>
      </c>
      <c r="L15" s="604"/>
      <c r="M15" s="604"/>
      <c r="N15" s="605">
        <v>0</v>
      </c>
    </row>
    <row r="16" spans="1:14" s="201" customFormat="1" ht="12.75" customHeight="1" thickBot="1">
      <c r="A16" s="603" t="s">
        <v>696</v>
      </c>
      <c r="B16" s="604"/>
      <c r="C16" s="243"/>
      <c r="D16" s="639"/>
      <c r="E16" s="604"/>
      <c r="F16" s="633"/>
      <c r="G16" s="634">
        <f>SUM(G14:G15)</f>
        <v>223320457</v>
      </c>
      <c r="H16" s="608"/>
      <c r="I16" s="604"/>
      <c r="J16" s="633"/>
      <c r="K16" s="634">
        <f>SUM(K14:K15)</f>
        <v>213435314</v>
      </c>
      <c r="L16" s="604"/>
      <c r="M16" s="633"/>
      <c r="N16" s="634">
        <f>SUM(N14:N15)</f>
        <v>213435314</v>
      </c>
    </row>
    <row r="17" spans="1:14" s="201" customFormat="1" ht="12.75" customHeight="1" thickTop="1">
      <c r="A17" s="606"/>
      <c r="B17" s="604"/>
      <c r="C17" s="243"/>
      <c r="D17" s="559"/>
      <c r="E17" s="604"/>
      <c r="F17" s="604"/>
      <c r="G17" s="607"/>
      <c r="H17" s="608"/>
      <c r="I17" s="604"/>
      <c r="J17" s="604"/>
      <c r="K17" s="607"/>
      <c r="L17" s="604"/>
      <c r="M17" s="604"/>
      <c r="N17" s="607"/>
    </row>
    <row r="18" spans="1:14" s="201" customFormat="1" ht="12.75" customHeight="1" thickBot="1">
      <c r="A18" s="606" t="s">
        <v>611</v>
      </c>
      <c r="B18" s="604"/>
      <c r="C18" s="243"/>
      <c r="D18" s="639"/>
      <c r="E18" s="604"/>
      <c r="F18" s="609" t="s">
        <v>24</v>
      </c>
      <c r="G18" s="610">
        <f>(G11*1000)/G14</f>
        <v>0.19058402163128646</v>
      </c>
      <c r="H18" s="565"/>
      <c r="I18" s="186"/>
      <c r="J18" s="611" t="s">
        <v>24</v>
      </c>
      <c r="K18" s="610">
        <f>(K11*1000)/K14</f>
        <v>0.18224256928729235</v>
      </c>
      <c r="L18" s="186"/>
      <c r="M18" s="611" t="s">
        <v>24</v>
      </c>
      <c r="N18" s="610">
        <f>(N11*1000)/N14</f>
        <v>0.39452234225869481</v>
      </c>
    </row>
    <row r="19" spans="1:14" s="201" customFormat="1" ht="12.75" customHeight="1" thickTop="1" thickBot="1">
      <c r="A19" s="606" t="s">
        <v>612</v>
      </c>
      <c r="B19" s="604"/>
      <c r="C19" s="243"/>
      <c r="D19" s="639"/>
      <c r="E19" s="604"/>
      <c r="F19" s="609" t="s">
        <v>24</v>
      </c>
      <c r="G19" s="610">
        <f>(G11*1000)/G16</f>
        <v>0.18964675502164138</v>
      </c>
      <c r="H19" s="287"/>
      <c r="I19" s="93"/>
      <c r="J19" s="611" t="s">
        <v>24</v>
      </c>
      <c r="K19" s="610">
        <f>(K11*1000)/K16</f>
        <v>0.18224256928729235</v>
      </c>
      <c r="L19" s="186"/>
      <c r="M19" s="611" t="s">
        <v>24</v>
      </c>
      <c r="N19" s="610">
        <f>(N11*1000)/N16</f>
        <v>0.39452234225869481</v>
      </c>
    </row>
    <row r="20" spans="1:14" s="523" customFormat="1" ht="12.75" customHeight="1" thickTop="1">
      <c r="A20" s="582"/>
      <c r="B20" s="604"/>
      <c r="C20" s="243"/>
      <c r="D20" s="640"/>
      <c r="E20" s="604"/>
      <c r="F20" s="604"/>
      <c r="G20" s="582"/>
      <c r="H20" s="604"/>
      <c r="I20" s="89"/>
      <c r="J20" s="604"/>
      <c r="K20" s="582"/>
      <c r="L20" s="604"/>
      <c r="M20" s="604"/>
      <c r="N20" s="582"/>
    </row>
    <row r="21" spans="1:14" s="116" customFormat="1" ht="12.75" customHeight="1">
      <c r="A21" s="63" t="s">
        <v>775</v>
      </c>
      <c r="B21" s="604"/>
      <c r="C21" s="631"/>
      <c r="D21" s="631"/>
      <c r="E21" s="604"/>
      <c r="F21" s="631"/>
      <c r="G21" s="631"/>
      <c r="H21" s="608"/>
      <c r="I21" s="604"/>
      <c r="J21" s="631"/>
      <c r="K21" s="631"/>
      <c r="L21" s="604"/>
      <c r="M21" s="631"/>
      <c r="N21" s="631"/>
    </row>
    <row r="22" spans="1:14" s="116" customFormat="1" ht="12.75" customHeight="1">
      <c r="A22" s="63" t="s">
        <v>700</v>
      </c>
      <c r="B22" s="604"/>
      <c r="C22" s="631"/>
      <c r="D22" s="631"/>
      <c r="E22" s="604"/>
      <c r="F22" s="631"/>
      <c r="G22" s="631"/>
      <c r="H22" s="608"/>
      <c r="I22" s="604"/>
      <c r="J22" s="631"/>
      <c r="K22" s="631"/>
      <c r="L22" s="604"/>
      <c r="M22" s="631"/>
      <c r="N22" s="631"/>
    </row>
    <row r="23" spans="1:14" s="378" customFormat="1" ht="12.75" customHeight="1">
      <c r="A23" s="602" t="s">
        <v>596</v>
      </c>
      <c r="B23" s="566"/>
      <c r="C23" s="595"/>
      <c r="D23" s="595"/>
      <c r="E23" s="566"/>
      <c r="F23" s="595"/>
      <c r="G23" s="595"/>
      <c r="H23" s="199"/>
      <c r="I23" s="566"/>
      <c r="J23" s="595"/>
      <c r="K23" s="595"/>
      <c r="L23" s="566"/>
      <c r="M23" s="595"/>
      <c r="N23" s="595"/>
    </row>
    <row r="24" spans="1:14" s="378" customFormat="1" ht="12.75" hidden="1" customHeight="1">
      <c r="A24" s="603" t="str">
        <f>FS_StatementsofIncome!A32</f>
        <v>Net income attributable to Tradeweb Markets Inc. and non-controlling interests</v>
      </c>
      <c r="B24" s="566"/>
      <c r="C24" s="604" t="s">
        <v>24</v>
      </c>
      <c r="D24" s="605">
        <f>FS_StatementsofIncome!D32</f>
        <v>24816</v>
      </c>
      <c r="E24" s="604"/>
      <c r="F24" s="604" t="s">
        <v>24</v>
      </c>
      <c r="G24" s="605">
        <f>FS_StatementsofIncome!G32</f>
        <v>24816</v>
      </c>
      <c r="H24" s="565"/>
      <c r="I24" s="186"/>
      <c r="J24" s="186" t="s">
        <v>24</v>
      </c>
      <c r="K24" s="605">
        <v>0</v>
      </c>
      <c r="L24" s="186"/>
      <c r="M24" s="186" t="s">
        <v>24</v>
      </c>
      <c r="N24" s="605">
        <v>0</v>
      </c>
    </row>
    <row r="25" spans="1:14" s="378" customFormat="1" ht="12.75" hidden="1" customHeight="1">
      <c r="A25" s="603" t="s">
        <v>504</v>
      </c>
      <c r="B25" s="566"/>
      <c r="C25" s="615"/>
      <c r="D25" s="159">
        <f>FS_StatementsofIncome!D33</f>
        <v>11988</v>
      </c>
      <c r="E25" s="243"/>
      <c r="F25" s="615"/>
      <c r="G25" s="159">
        <f>FS_StatementsofIncome!G33</f>
        <v>11988</v>
      </c>
      <c r="H25" s="243"/>
      <c r="I25" s="243"/>
      <c r="J25" s="636"/>
      <c r="K25" s="636"/>
      <c r="L25" s="243"/>
      <c r="M25" s="636"/>
      <c r="N25" s="636"/>
    </row>
    <row r="26" spans="1:14" s="51" customFormat="1" ht="12.75" customHeight="1">
      <c r="A26" s="603" t="s">
        <v>774</v>
      </c>
      <c r="B26" s="604"/>
      <c r="C26" s="604" t="s">
        <v>24</v>
      </c>
      <c r="D26" s="559">
        <f>D24-D25</f>
        <v>12828</v>
      </c>
      <c r="E26" s="243"/>
      <c r="F26" s="243" t="s">
        <v>24</v>
      </c>
      <c r="G26" s="559">
        <f>G24-G25</f>
        <v>12828</v>
      </c>
      <c r="H26" s="287"/>
      <c r="I26" s="93"/>
      <c r="J26" s="287"/>
      <c r="K26" s="559"/>
      <c r="L26" s="287"/>
      <c r="M26" s="287"/>
      <c r="N26" s="559"/>
    </row>
    <row r="27" spans="1:14" s="51" customFormat="1" ht="12.75" customHeight="1">
      <c r="A27" s="606"/>
      <c r="B27" s="604"/>
      <c r="C27" s="604"/>
      <c r="D27" s="607"/>
      <c r="E27" s="604"/>
      <c r="F27" s="604"/>
      <c r="G27" s="607"/>
      <c r="H27" s="608"/>
      <c r="I27" s="604"/>
      <c r="J27" s="243"/>
      <c r="K27" s="638"/>
      <c r="L27" s="243"/>
      <c r="M27" s="243"/>
      <c r="N27" s="638"/>
    </row>
    <row r="28" spans="1:14" s="401" customFormat="1" ht="12.75" customHeight="1">
      <c r="A28" s="602" t="s">
        <v>597</v>
      </c>
      <c r="B28" s="566"/>
      <c r="C28" s="595"/>
      <c r="D28" s="595"/>
      <c r="E28" s="566"/>
      <c r="F28" s="595"/>
      <c r="G28" s="595"/>
      <c r="H28" s="608"/>
      <c r="I28" s="604"/>
      <c r="J28" s="243"/>
      <c r="K28" s="638"/>
      <c r="L28" s="243"/>
      <c r="M28" s="243"/>
      <c r="N28" s="638"/>
    </row>
    <row r="29" spans="1:14" s="401" customFormat="1" ht="12.75" customHeight="1">
      <c r="A29" s="603" t="s">
        <v>609</v>
      </c>
      <c r="B29" s="604"/>
      <c r="C29" s="604" t="s">
        <v>25</v>
      </c>
      <c r="D29" s="605">
        <v>142933192</v>
      </c>
      <c r="E29" s="604"/>
      <c r="F29" s="604" t="s">
        <v>25</v>
      </c>
      <c r="G29" s="605">
        <v>142933192</v>
      </c>
      <c r="H29" s="608"/>
      <c r="I29" s="604"/>
      <c r="J29" s="243"/>
      <c r="K29" s="559"/>
      <c r="L29" s="287"/>
      <c r="M29" s="287"/>
      <c r="N29" s="559"/>
    </row>
    <row r="30" spans="1:14" s="401" customFormat="1" ht="12.75" customHeight="1">
      <c r="A30" s="606"/>
      <c r="B30" s="604"/>
      <c r="C30" s="604"/>
      <c r="D30" s="607"/>
      <c r="E30" s="604"/>
      <c r="F30" s="604"/>
      <c r="G30" s="607"/>
      <c r="H30" s="608"/>
      <c r="I30" s="604"/>
      <c r="J30" s="243"/>
      <c r="K30" s="638"/>
      <c r="L30" s="243"/>
      <c r="M30" s="243"/>
      <c r="N30" s="638"/>
    </row>
    <row r="31" spans="1:14" s="401" customFormat="1" ht="12.75" customHeight="1" thickBot="1">
      <c r="A31" s="606" t="s">
        <v>611</v>
      </c>
      <c r="B31" s="604"/>
      <c r="C31" s="609" t="s">
        <v>24</v>
      </c>
      <c r="D31" s="610">
        <f>(D26*1000)/D29</f>
        <v>8.9748223071936986E-2</v>
      </c>
      <c r="E31" s="604"/>
      <c r="F31" s="609" t="s">
        <v>24</v>
      </c>
      <c r="G31" s="610">
        <f>(G26*1000)/G29</f>
        <v>8.9748223071936986E-2</v>
      </c>
      <c r="H31" s="565"/>
      <c r="I31" s="186"/>
      <c r="J31" s="287"/>
      <c r="K31" s="639"/>
      <c r="L31" s="287"/>
      <c r="M31" s="287"/>
      <c r="N31" s="639"/>
    </row>
    <row r="32" spans="1:14" ht="12.75" customHeight="1" thickTop="1">
      <c r="A32" s="575"/>
      <c r="B32" s="187"/>
      <c r="C32" s="187"/>
      <c r="D32" s="575"/>
      <c r="E32" s="187"/>
      <c r="F32" s="187"/>
      <c r="G32" s="575"/>
      <c r="H32" s="187"/>
      <c r="I32" s="612"/>
      <c r="J32" s="641"/>
      <c r="K32" s="642"/>
      <c r="L32" s="641"/>
      <c r="M32" s="641"/>
      <c r="N32" s="642"/>
    </row>
    <row r="33" spans="1:14" s="378" customFormat="1" ht="12.75" customHeight="1">
      <c r="A33" s="63" t="s">
        <v>701</v>
      </c>
      <c r="B33" s="566"/>
      <c r="C33" s="595"/>
      <c r="D33" s="595"/>
      <c r="E33" s="566"/>
      <c r="F33" s="595"/>
      <c r="G33" s="595"/>
      <c r="H33" s="199"/>
      <c r="I33" s="566"/>
      <c r="J33" s="595"/>
      <c r="K33" s="595"/>
      <c r="L33" s="566"/>
      <c r="M33" s="595"/>
      <c r="N33" s="595"/>
    </row>
    <row r="34" spans="1:14" s="378" customFormat="1" ht="12.75" customHeight="1">
      <c r="A34" s="602" t="s">
        <v>596</v>
      </c>
      <c r="B34" s="566"/>
      <c r="C34" s="595"/>
      <c r="D34" s="595"/>
      <c r="E34" s="566"/>
      <c r="F34" s="595"/>
      <c r="G34" s="595"/>
      <c r="H34" s="199"/>
      <c r="I34" s="566"/>
      <c r="J34" s="595"/>
      <c r="K34" s="595"/>
      <c r="L34" s="566"/>
      <c r="M34" s="595"/>
      <c r="N34" s="595"/>
    </row>
    <row r="35" spans="1:14" s="378" customFormat="1" ht="12.75" customHeight="1">
      <c r="A35" s="603" t="str">
        <f>A26</f>
        <v>Post-IPO net income attributable to Tradeweb Markets Inc.</v>
      </c>
      <c r="B35" s="566"/>
      <c r="C35" s="604" t="s">
        <v>24</v>
      </c>
      <c r="D35" s="605">
        <f>D26</f>
        <v>12828</v>
      </c>
      <c r="E35" s="604"/>
      <c r="F35" s="604" t="s">
        <v>24</v>
      </c>
      <c r="G35" s="605">
        <f>G26</f>
        <v>12828</v>
      </c>
      <c r="H35" s="565"/>
      <c r="I35" s="186"/>
      <c r="J35" s="287"/>
      <c r="K35" s="559"/>
      <c r="L35" s="287"/>
      <c r="M35" s="287"/>
      <c r="N35" s="559"/>
    </row>
    <row r="36" spans="1:14" s="378" customFormat="1" ht="12.75" customHeight="1">
      <c r="A36" s="603" t="s">
        <v>686</v>
      </c>
      <c r="B36" s="566"/>
      <c r="C36" s="595"/>
      <c r="D36" s="605">
        <v>7239</v>
      </c>
      <c r="E36" s="604"/>
      <c r="F36" s="616"/>
      <c r="G36" s="605">
        <v>7239</v>
      </c>
      <c r="H36" s="199"/>
      <c r="I36" s="566"/>
      <c r="J36" s="636"/>
      <c r="K36" s="559"/>
      <c r="L36" s="287"/>
      <c r="M36" s="287"/>
      <c r="N36" s="559"/>
    </row>
    <row r="37" spans="1:14" s="401" customFormat="1" ht="12.75" customHeight="1" thickBot="1">
      <c r="A37" s="603" t="s">
        <v>776</v>
      </c>
      <c r="B37" s="604"/>
      <c r="C37" s="618" t="s">
        <v>24</v>
      </c>
      <c r="D37" s="619">
        <f>D35+D36</f>
        <v>20067</v>
      </c>
      <c r="E37" s="604"/>
      <c r="F37" s="618" t="s">
        <v>24</v>
      </c>
      <c r="G37" s="619">
        <f>G35+G36</f>
        <v>20067</v>
      </c>
      <c r="H37" s="565"/>
      <c r="I37" s="186"/>
      <c r="J37" s="287"/>
      <c r="K37" s="559"/>
      <c r="L37" s="287"/>
      <c r="M37" s="287"/>
      <c r="N37" s="559"/>
    </row>
    <row r="38" spans="1:14" s="401" customFormat="1" ht="12.75" customHeight="1" thickTop="1">
      <c r="A38" s="606"/>
      <c r="B38" s="604"/>
      <c r="C38" s="604"/>
      <c r="D38" s="607"/>
      <c r="E38" s="604"/>
      <c r="F38" s="604"/>
      <c r="G38" s="607"/>
      <c r="H38" s="608"/>
      <c r="I38" s="604"/>
      <c r="J38" s="243"/>
      <c r="K38" s="638"/>
      <c r="L38" s="243"/>
      <c r="M38" s="243"/>
      <c r="N38" s="638"/>
    </row>
    <row r="39" spans="1:14" s="116" customFormat="1" ht="12.75" customHeight="1">
      <c r="A39" s="602" t="s">
        <v>597</v>
      </c>
      <c r="B39" s="604"/>
      <c r="C39" s="848"/>
      <c r="D39" s="848"/>
      <c r="E39" s="604"/>
      <c r="F39" s="848"/>
      <c r="G39" s="848"/>
      <c r="H39" s="608"/>
      <c r="I39" s="604"/>
      <c r="J39" s="848"/>
      <c r="K39" s="848"/>
      <c r="L39" s="779"/>
      <c r="M39" s="848"/>
      <c r="N39" s="848"/>
    </row>
    <row r="40" spans="1:14" s="201" customFormat="1" ht="12.75" customHeight="1">
      <c r="A40" s="603" t="s">
        <v>609</v>
      </c>
      <c r="B40" s="604"/>
      <c r="C40" s="604" t="s">
        <v>25</v>
      </c>
      <c r="D40" s="605">
        <v>142933192</v>
      </c>
      <c r="E40" s="604"/>
      <c r="F40" s="604" t="s">
        <v>25</v>
      </c>
      <c r="G40" s="605">
        <f>D40</f>
        <v>142933192</v>
      </c>
      <c r="H40" s="565"/>
      <c r="I40" s="186"/>
      <c r="J40" s="287"/>
      <c r="K40" s="559"/>
      <c r="L40" s="287"/>
      <c r="M40" s="287"/>
      <c r="N40" s="559"/>
    </row>
    <row r="41" spans="1:14" s="201" customFormat="1" ht="12.75" customHeight="1">
      <c r="A41" s="853" t="s">
        <v>598</v>
      </c>
      <c r="B41" s="604"/>
      <c r="C41" s="604" t="s">
        <v>25</v>
      </c>
      <c r="D41" s="605">
        <v>2214480</v>
      </c>
      <c r="E41" s="604"/>
      <c r="F41" s="604" t="s">
        <v>25</v>
      </c>
      <c r="G41" s="605">
        <f>D41</f>
        <v>2214480</v>
      </c>
      <c r="H41" s="608"/>
      <c r="I41" s="604"/>
      <c r="J41" s="779"/>
      <c r="K41" s="559"/>
      <c r="L41" s="779"/>
      <c r="M41" s="779"/>
      <c r="N41" s="559"/>
    </row>
    <row r="42" spans="1:14" s="201" customFormat="1" ht="12.75" customHeight="1">
      <c r="A42" s="853" t="s">
        <v>599</v>
      </c>
      <c r="B42" s="604"/>
      <c r="C42" s="604"/>
      <c r="D42" s="605">
        <f>5699512-1</f>
        <v>5699511</v>
      </c>
      <c r="E42" s="604"/>
      <c r="F42" s="604"/>
      <c r="G42" s="605">
        <f>D42</f>
        <v>5699511</v>
      </c>
      <c r="H42" s="608"/>
      <c r="I42" s="604"/>
      <c r="J42" s="779"/>
      <c r="K42" s="559"/>
      <c r="L42" s="779"/>
      <c r="M42" s="779"/>
      <c r="N42" s="559"/>
    </row>
    <row r="43" spans="1:14" s="201" customFormat="1" ht="12.75" customHeight="1">
      <c r="A43" s="613" t="s">
        <v>777</v>
      </c>
      <c r="B43" s="604"/>
      <c r="C43" s="604"/>
      <c r="D43" s="605">
        <v>79289005</v>
      </c>
      <c r="E43" s="604"/>
      <c r="F43" s="604"/>
      <c r="G43" s="605">
        <f>D43</f>
        <v>79289005</v>
      </c>
      <c r="H43" s="608"/>
      <c r="I43" s="604"/>
      <c r="J43" s="779"/>
      <c r="K43" s="559"/>
      <c r="L43" s="779"/>
      <c r="M43" s="779"/>
      <c r="N43" s="559"/>
    </row>
    <row r="44" spans="1:14" s="201" customFormat="1" ht="13.5" thickBot="1">
      <c r="A44" s="603" t="s">
        <v>610</v>
      </c>
      <c r="B44" s="604"/>
      <c r="C44" s="633" t="s">
        <v>25</v>
      </c>
      <c r="D44" s="788">
        <f>SUM(D40:D43)</f>
        <v>230136188</v>
      </c>
      <c r="E44" s="604"/>
      <c r="F44" s="633" t="s">
        <v>25</v>
      </c>
      <c r="G44" s="788">
        <f>SUM(G40:G43)</f>
        <v>230136188</v>
      </c>
      <c r="H44" s="565"/>
      <c r="I44" s="186"/>
      <c r="J44" s="287"/>
      <c r="K44" s="559"/>
      <c r="L44" s="287"/>
      <c r="M44" s="287"/>
      <c r="N44" s="559"/>
    </row>
    <row r="45" spans="1:14" s="51" customFormat="1" ht="12.75" customHeight="1" thickTop="1">
      <c r="A45" s="606"/>
      <c r="B45" s="604"/>
      <c r="C45" s="604"/>
      <c r="D45" s="607"/>
      <c r="E45" s="604"/>
      <c r="F45" s="604"/>
      <c r="G45" s="607"/>
      <c r="H45" s="608"/>
      <c r="I45" s="604"/>
      <c r="J45" s="243"/>
      <c r="K45" s="638"/>
      <c r="L45" s="243"/>
      <c r="M45" s="243"/>
      <c r="N45" s="638"/>
    </row>
    <row r="46" spans="1:14" s="51" customFormat="1" ht="12.75" customHeight="1" thickBot="1">
      <c r="A46" s="606" t="s">
        <v>612</v>
      </c>
      <c r="B46" s="604"/>
      <c r="C46" s="609" t="s">
        <v>24</v>
      </c>
      <c r="D46" s="610">
        <f>(D37*1000)/D44</f>
        <v>8.7196195324135639E-2</v>
      </c>
      <c r="E46" s="604"/>
      <c r="F46" s="609" t="s">
        <v>24</v>
      </c>
      <c r="G46" s="610">
        <f>(G37*1000)/G44</f>
        <v>8.7196195324135639E-2</v>
      </c>
      <c r="H46" s="565"/>
      <c r="I46" s="186"/>
      <c r="J46" s="287"/>
      <c r="K46" s="639"/>
      <c r="L46" s="287"/>
      <c r="M46" s="287"/>
      <c r="N46" s="639"/>
    </row>
    <row r="47" spans="1:14" ht="12.75" customHeight="1" thickTop="1">
      <c r="J47" s="213"/>
      <c r="K47" s="118"/>
      <c r="L47" s="213"/>
      <c r="M47" s="213"/>
      <c r="N47" s="118"/>
    </row>
  </sheetData>
  <mergeCells count="15">
    <mergeCell ref="C7:N7"/>
    <mergeCell ref="J3:N3"/>
    <mergeCell ref="C3:G3"/>
    <mergeCell ref="M6:N6"/>
    <mergeCell ref="F4:G4"/>
    <mergeCell ref="M4:N4"/>
    <mergeCell ref="F5:G5"/>
    <mergeCell ref="M5:N5"/>
    <mergeCell ref="C4:D4"/>
    <mergeCell ref="C5:D5"/>
    <mergeCell ref="C6:D6"/>
    <mergeCell ref="J4:K4"/>
    <mergeCell ref="J5:K5"/>
    <mergeCell ref="J6:K6"/>
    <mergeCell ref="F6:G6"/>
  </mergeCells>
  <hyperlinks>
    <hyperlink ref="A1" location="Notes_NetIncome_PerShare" display="Notes_NetIncome_PerShare"/>
  </hyperlinks>
  <pageMargins left="0.7" right="0.7" top="0.75" bottom="0.75" header="0.3" footer="0.3"/>
  <pageSetup scale="7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T15"/>
  <sheetViews>
    <sheetView workbookViewId="0">
      <selection activeCell="G21" sqref="G20:G21"/>
    </sheetView>
  </sheetViews>
  <sheetFormatPr defaultRowHeight="15"/>
  <cols>
    <col min="1" max="1" width="45.7109375" style="41" customWidth="1"/>
    <col min="2" max="2" width="2.7109375" style="67" customWidth="1"/>
    <col min="3" max="3" width="1.7109375" style="67" customWidth="1"/>
    <col min="4" max="4" width="9.140625" style="41"/>
    <col min="5" max="5" width="2.7109375" style="67" customWidth="1"/>
    <col min="6" max="6" width="1.7109375" style="67" customWidth="1"/>
    <col min="7" max="7" width="9.140625" style="41"/>
    <col min="8" max="8" width="2.7109375" style="67" customWidth="1"/>
    <col min="9" max="9" width="1.7109375" style="67" customWidth="1"/>
    <col min="10" max="10" width="9.140625" style="41"/>
    <col min="11" max="11" width="2.7109375" style="67" customWidth="1"/>
    <col min="12" max="12" width="1.7109375" style="67" customWidth="1"/>
    <col min="13" max="13" width="9.140625" style="41"/>
    <col min="14" max="14" width="2.7109375" style="67" customWidth="1"/>
    <col min="15" max="15" width="1.7109375" style="67" customWidth="1"/>
    <col min="16" max="16" width="9.140625" style="41"/>
    <col min="17" max="17" width="2.7109375" style="67" customWidth="1"/>
    <col min="18" max="18" width="1.7109375" style="67" customWidth="1"/>
    <col min="19" max="19" width="9.140625" style="41"/>
    <col min="20" max="20" width="1.7109375" style="43" customWidth="1"/>
    <col min="21" max="16384" width="9.140625" style="41"/>
  </cols>
  <sheetData>
    <row r="1" spans="1:20" ht="18.75">
      <c r="A1" s="42" t="s">
        <v>173</v>
      </c>
    </row>
    <row r="2" spans="1:20">
      <c r="A2" s="44"/>
    </row>
    <row r="3" spans="1:20" s="47" customFormat="1" ht="11.25">
      <c r="A3" s="63" t="str">
        <f>"As of "&amp;CP_Longdate&amp;CY</f>
        <v>As of June 30, 2019</v>
      </c>
      <c r="B3" s="88" t="s">
        <v>0</v>
      </c>
      <c r="C3" s="901" t="s">
        <v>174</v>
      </c>
      <c r="D3" s="901"/>
      <c r="E3" s="88" t="s">
        <v>0</v>
      </c>
      <c r="F3" s="901" t="s">
        <v>175</v>
      </c>
      <c r="G3" s="901"/>
      <c r="H3" s="88" t="s">
        <v>0</v>
      </c>
      <c r="I3" s="901" t="s">
        <v>176</v>
      </c>
      <c r="J3" s="901"/>
      <c r="K3" s="88" t="s">
        <v>0</v>
      </c>
      <c r="L3" s="901" t="s">
        <v>177</v>
      </c>
      <c r="M3" s="901"/>
      <c r="N3" s="88" t="s">
        <v>0</v>
      </c>
      <c r="O3" s="901" t="s">
        <v>178</v>
      </c>
      <c r="P3" s="901"/>
      <c r="Q3" s="88" t="s">
        <v>0</v>
      </c>
      <c r="R3" s="901" t="s">
        <v>372</v>
      </c>
      <c r="S3" s="901"/>
      <c r="T3" s="117" t="s">
        <v>25</v>
      </c>
    </row>
    <row r="4" spans="1:20" s="51" customFormat="1" ht="12.75">
      <c r="A4" s="52" t="s">
        <v>179</v>
      </c>
      <c r="B4" s="56"/>
      <c r="C4" s="56" t="s">
        <v>24</v>
      </c>
      <c r="D4" s="431">
        <v>21837</v>
      </c>
      <c r="E4" s="56"/>
      <c r="F4" s="56" t="s">
        <v>24</v>
      </c>
      <c r="G4" s="61">
        <v>42786</v>
      </c>
      <c r="H4" s="56"/>
      <c r="I4" s="56" t="s">
        <v>24</v>
      </c>
      <c r="J4" s="61">
        <v>25858</v>
      </c>
      <c r="K4" s="56"/>
      <c r="L4" s="56" t="s">
        <v>24</v>
      </c>
      <c r="M4" s="61">
        <v>47555</v>
      </c>
      <c r="N4" s="56"/>
      <c r="O4" s="56" t="s">
        <v>24</v>
      </c>
      <c r="P4" s="61">
        <v>12286</v>
      </c>
      <c r="Q4" s="56"/>
      <c r="R4" s="56" t="s">
        <v>24</v>
      </c>
      <c r="S4" s="61">
        <v>6472</v>
      </c>
      <c r="T4" s="56"/>
    </row>
    <row r="5" spans="1:20" s="51" customFormat="1" ht="12.75">
      <c r="A5" s="52" t="s">
        <v>180</v>
      </c>
      <c r="B5" s="56"/>
      <c r="C5" s="56" t="s">
        <v>25</v>
      </c>
      <c r="D5" s="431">
        <v>1615</v>
      </c>
      <c r="E5" s="56"/>
      <c r="F5" s="56" t="s">
        <v>25</v>
      </c>
      <c r="G5" s="61">
        <v>1559</v>
      </c>
      <c r="H5" s="56"/>
      <c r="I5" s="56" t="s">
        <v>25</v>
      </c>
      <c r="J5" s="61">
        <v>386</v>
      </c>
      <c r="K5" s="56"/>
      <c r="L5" s="56" t="s">
        <v>25</v>
      </c>
      <c r="M5" s="61">
        <v>17515</v>
      </c>
      <c r="N5" s="56"/>
      <c r="O5" s="56" t="s">
        <v>25</v>
      </c>
      <c r="P5" s="61">
        <v>4368</v>
      </c>
      <c r="Q5" s="56"/>
      <c r="R5" s="56" t="s">
        <v>25</v>
      </c>
      <c r="S5" s="61">
        <v>6472</v>
      </c>
      <c r="T5" s="56"/>
    </row>
    <row r="6" spans="1:20" s="51" customFormat="1" ht="13.5" thickBot="1">
      <c r="A6" s="52" t="s">
        <v>181</v>
      </c>
      <c r="B6" s="56"/>
      <c r="C6" s="57" t="s">
        <v>24</v>
      </c>
      <c r="D6" s="58">
        <f>SUM(D4-D5)</f>
        <v>20222</v>
      </c>
      <c r="E6" s="56"/>
      <c r="F6" s="57" t="s">
        <v>24</v>
      </c>
      <c r="G6" s="254">
        <f>SUM(G4-G5)</f>
        <v>41227</v>
      </c>
      <c r="H6" s="56"/>
      <c r="I6" s="57" t="s">
        <v>24</v>
      </c>
      <c r="J6" s="254">
        <f>SUM(J4-J5)</f>
        <v>25472</v>
      </c>
      <c r="K6" s="56"/>
      <c r="L6" s="57" t="s">
        <v>24</v>
      </c>
      <c r="M6" s="254">
        <f>SUM(M4-M5)</f>
        <v>30040</v>
      </c>
      <c r="N6" s="56"/>
      <c r="O6" s="57" t="s">
        <v>24</v>
      </c>
      <c r="P6" s="254">
        <f>SUM(P4-P5)</f>
        <v>7918</v>
      </c>
      <c r="Q6" s="56"/>
      <c r="R6" s="57" t="s">
        <v>24</v>
      </c>
      <c r="S6" s="254">
        <f>SUM(S4-S5)</f>
        <v>0</v>
      </c>
      <c r="T6" s="56"/>
    </row>
    <row r="7" spans="1:20" ht="15.75" thickTop="1"/>
    <row r="9" spans="1:20" ht="18.75">
      <c r="A9" s="42" t="s">
        <v>182</v>
      </c>
      <c r="T9" s="41"/>
    </row>
    <row r="10" spans="1:20">
      <c r="A10" s="44"/>
      <c r="T10" s="41"/>
    </row>
    <row r="11" spans="1:20" s="47" customFormat="1" ht="11.25">
      <c r="A11" s="63" t="str">
        <f>"As of "&amp;FY_LongDate&amp;PY</f>
        <v>As of December 31, 2018</v>
      </c>
      <c r="B11" s="88" t="s">
        <v>0</v>
      </c>
      <c r="C11" s="901" t="s">
        <v>174</v>
      </c>
      <c r="D11" s="901"/>
      <c r="E11" s="88" t="s">
        <v>0</v>
      </c>
      <c r="F11" s="901" t="s">
        <v>175</v>
      </c>
      <c r="G11" s="901"/>
      <c r="H11" s="88" t="s">
        <v>0</v>
      </c>
      <c r="I11" s="901" t="s">
        <v>176</v>
      </c>
      <c r="J11" s="901"/>
      <c r="K11" s="88" t="s">
        <v>0</v>
      </c>
      <c r="L11" s="901" t="s">
        <v>177</v>
      </c>
      <c r="M11" s="901"/>
      <c r="N11" s="88" t="s">
        <v>0</v>
      </c>
      <c r="O11" s="901" t="s">
        <v>178</v>
      </c>
      <c r="P11" s="901"/>
      <c r="Q11" s="88" t="s">
        <v>25</v>
      </c>
      <c r="R11" s="187"/>
    </row>
    <row r="12" spans="1:20" s="51" customFormat="1" ht="12.75">
      <c r="A12" s="52" t="s">
        <v>183</v>
      </c>
      <c r="B12" s="56"/>
      <c r="C12" s="56" t="s">
        <v>24</v>
      </c>
      <c r="D12" s="61">
        <v>18986</v>
      </c>
      <c r="E12" s="53"/>
      <c r="F12" s="53" t="s">
        <v>24</v>
      </c>
      <c r="G12" s="54">
        <v>41164</v>
      </c>
      <c r="H12" s="53"/>
      <c r="I12" s="53" t="s">
        <v>24</v>
      </c>
      <c r="J12" s="54">
        <v>24042</v>
      </c>
      <c r="K12" s="53"/>
      <c r="L12" s="53" t="s">
        <v>24</v>
      </c>
      <c r="M12" s="54">
        <v>46157</v>
      </c>
      <c r="N12" s="53"/>
      <c r="O12" s="53" t="s">
        <v>24</v>
      </c>
      <c r="P12" s="54">
        <v>10592</v>
      </c>
      <c r="Q12" s="53"/>
      <c r="R12" s="204"/>
    </row>
    <row r="13" spans="1:20" s="51" customFormat="1" ht="12.75">
      <c r="A13" s="52" t="s">
        <v>184</v>
      </c>
      <c r="B13" s="56"/>
      <c r="C13" s="56" t="s">
        <v>25</v>
      </c>
      <c r="D13" s="61">
        <v>2698</v>
      </c>
      <c r="E13" s="56"/>
      <c r="F13" s="56" t="s">
        <v>25</v>
      </c>
      <c r="G13" s="61">
        <v>1803</v>
      </c>
      <c r="H13" s="56"/>
      <c r="I13" s="56" t="s">
        <v>25</v>
      </c>
      <c r="J13" s="61">
        <v>599</v>
      </c>
      <c r="K13" s="53"/>
      <c r="L13" s="53" t="s">
        <v>25</v>
      </c>
      <c r="M13" s="54">
        <v>17493</v>
      </c>
      <c r="N13" s="56"/>
      <c r="O13" s="56" t="s">
        <v>25</v>
      </c>
      <c r="P13" s="61">
        <v>3413</v>
      </c>
      <c r="Q13" s="56"/>
      <c r="R13" s="204"/>
    </row>
    <row r="14" spans="1:20" s="51" customFormat="1" ht="13.5" thickBot="1">
      <c r="A14" s="52" t="s">
        <v>185</v>
      </c>
      <c r="B14" s="53"/>
      <c r="C14" s="59" t="s">
        <v>24</v>
      </c>
      <c r="D14" s="254">
        <f>SUM(D12-D13)</f>
        <v>16288</v>
      </c>
      <c r="E14" s="53"/>
      <c r="F14" s="59" t="s">
        <v>24</v>
      </c>
      <c r="G14" s="254">
        <f>SUM(G12-G13)</f>
        <v>39361</v>
      </c>
      <c r="H14" s="53"/>
      <c r="I14" s="59" t="s">
        <v>24</v>
      </c>
      <c r="J14" s="254">
        <f>SUM(J12-J13)</f>
        <v>23443</v>
      </c>
      <c r="K14" s="53"/>
      <c r="L14" s="59" t="s">
        <v>24</v>
      </c>
      <c r="M14" s="254">
        <f>SUM(M12-M13)</f>
        <v>28664</v>
      </c>
      <c r="N14" s="53"/>
      <c r="O14" s="59" t="s">
        <v>24</v>
      </c>
      <c r="P14" s="254">
        <f>SUM(P12-P13)</f>
        <v>7179</v>
      </c>
      <c r="Q14" s="53"/>
      <c r="R14" s="204"/>
    </row>
    <row r="15" spans="1:20" ht="15.75" thickTop="1"/>
  </sheetData>
  <mergeCells count="11">
    <mergeCell ref="R3:S3"/>
    <mergeCell ref="C3:D3"/>
    <mergeCell ref="F3:G3"/>
    <mergeCell ref="I3:J3"/>
    <mergeCell ref="L3:M3"/>
    <mergeCell ref="O3:P3"/>
    <mergeCell ref="C11:D11"/>
    <mergeCell ref="F11:G11"/>
    <mergeCell ref="I11:J11"/>
    <mergeCell ref="L11:M11"/>
    <mergeCell ref="O11:P11"/>
  </mergeCells>
  <hyperlinks>
    <hyperlink ref="A1" location="Notes_Capital_Regulatory_CP" display="Notes_Capital_Regulatory_CP"/>
    <hyperlink ref="A9" location="Notes_Capital_Regulatory_PP" display="Notes_Capital_Regulatory_PP"/>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Q12"/>
  <sheetViews>
    <sheetView workbookViewId="0">
      <selection activeCell="A26" sqref="A26"/>
    </sheetView>
  </sheetViews>
  <sheetFormatPr defaultRowHeight="15"/>
  <cols>
    <col min="1" max="1" width="46.28515625" style="41" bestFit="1" customWidth="1"/>
    <col min="2" max="2" width="2.7109375" style="67" customWidth="1"/>
    <col min="3" max="3" width="1.7109375" style="67" customWidth="1"/>
    <col min="4" max="4" width="9.140625" style="41"/>
    <col min="5" max="5" width="2.7109375" style="67" customWidth="1"/>
    <col min="6" max="6" width="1.7109375" style="67" customWidth="1"/>
    <col min="7" max="7" width="9.140625" style="41"/>
    <col min="8" max="8" width="2.7109375" style="67" customWidth="1"/>
    <col min="9" max="9" width="1.7109375" style="67" customWidth="1"/>
    <col min="10" max="10" width="9.140625" style="41"/>
    <col min="11" max="11" width="2.7109375" style="67" customWidth="1"/>
    <col min="12" max="12" width="1.7109375" style="67" customWidth="1"/>
    <col min="13" max="13" width="9.140625" style="41"/>
    <col min="14" max="14" width="1.7109375" style="43" customWidth="1"/>
    <col min="15" max="16" width="9.140625" style="41"/>
    <col min="17" max="17" width="1.7109375" style="43" customWidth="1"/>
    <col min="18" max="16384" width="9.140625" style="41"/>
  </cols>
  <sheetData>
    <row r="1" spans="1:17" ht="18.75">
      <c r="A1" s="42" t="s">
        <v>186</v>
      </c>
    </row>
    <row r="2" spans="1:17">
      <c r="A2" s="44"/>
    </row>
    <row r="3" spans="1:17" s="47" customFormat="1" ht="11.25">
      <c r="A3" s="45"/>
      <c r="B3" s="88"/>
      <c r="C3" s="901" t="str">
        <f>"As of "&amp;CP_Longdate&amp;CY</f>
        <v>As of June 30, 2019</v>
      </c>
      <c r="D3" s="901"/>
      <c r="E3" s="901"/>
      <c r="F3" s="901"/>
      <c r="G3" s="901"/>
      <c r="H3" s="88"/>
      <c r="I3" s="901" t="str">
        <f>"As of "&amp;FY_LongDate&amp;PY</f>
        <v>As of December 31, 2018</v>
      </c>
      <c r="J3" s="901"/>
      <c r="K3" s="901"/>
      <c r="L3" s="901"/>
      <c r="M3" s="901"/>
      <c r="N3" s="117" t="s">
        <v>25</v>
      </c>
      <c r="Q3" s="117" t="s">
        <v>25</v>
      </c>
    </row>
    <row r="4" spans="1:17" s="47" customFormat="1" ht="11.25">
      <c r="A4" s="45"/>
      <c r="B4" s="88" t="s">
        <v>0</v>
      </c>
      <c r="C4" s="901" t="s">
        <v>187</v>
      </c>
      <c r="D4" s="901"/>
      <c r="E4" s="88" t="s">
        <v>0</v>
      </c>
      <c r="F4" s="901" t="s">
        <v>188</v>
      </c>
      <c r="G4" s="901"/>
      <c r="H4" s="88" t="s">
        <v>0</v>
      </c>
      <c r="I4" s="901" t="s">
        <v>187</v>
      </c>
      <c r="J4" s="901"/>
      <c r="K4" s="88" t="s">
        <v>0</v>
      </c>
      <c r="L4" s="901" t="s">
        <v>188</v>
      </c>
      <c r="M4" s="901"/>
      <c r="N4" s="117" t="s">
        <v>25</v>
      </c>
      <c r="Q4" s="117" t="s">
        <v>25</v>
      </c>
    </row>
    <row r="5" spans="1:17" s="51" customFormat="1" ht="12.75">
      <c r="A5" s="52" t="s">
        <v>189</v>
      </c>
      <c r="B5" s="56"/>
      <c r="C5" s="56" t="s">
        <v>24</v>
      </c>
      <c r="D5" s="61">
        <v>30137</v>
      </c>
      <c r="E5" s="56"/>
      <c r="F5" s="56" t="s">
        <v>24</v>
      </c>
      <c r="G5" s="61">
        <v>15032</v>
      </c>
      <c r="H5" s="56"/>
      <c r="I5" s="56" t="s">
        <v>24</v>
      </c>
      <c r="J5" s="61">
        <v>31232</v>
      </c>
      <c r="K5" s="56"/>
      <c r="L5" s="56" t="s">
        <v>24</v>
      </c>
      <c r="M5" s="61">
        <v>17837</v>
      </c>
      <c r="N5" s="56"/>
      <c r="Q5" s="56"/>
    </row>
    <row r="6" spans="1:17" s="51" customFormat="1" ht="12.75">
      <c r="A6" s="52" t="s">
        <v>190</v>
      </c>
      <c r="B6" s="56"/>
      <c r="C6" s="56" t="s">
        <v>25</v>
      </c>
      <c r="D6" s="61">
        <v>10500</v>
      </c>
      <c r="E6" s="56"/>
      <c r="F6" s="56" t="s">
        <v>25</v>
      </c>
      <c r="G6" s="61">
        <v>5589</v>
      </c>
      <c r="H6" s="56"/>
      <c r="I6" s="56" t="s">
        <v>25</v>
      </c>
      <c r="J6" s="61">
        <v>10500</v>
      </c>
      <c r="K6" s="56"/>
      <c r="L6" s="56" t="s">
        <v>25</v>
      </c>
      <c r="M6" s="61">
        <v>5169</v>
      </c>
      <c r="N6" s="56"/>
      <c r="Q6" s="56"/>
    </row>
    <row r="7" spans="1:17" s="51" customFormat="1" ht="13.5" thickBot="1">
      <c r="A7" s="52" t="s">
        <v>191</v>
      </c>
      <c r="B7" s="56"/>
      <c r="C7" s="57" t="s">
        <v>24</v>
      </c>
      <c r="D7" s="58">
        <f>SUM(D5-D6)</f>
        <v>19637</v>
      </c>
      <c r="E7" s="56"/>
      <c r="F7" s="57" t="s">
        <v>24</v>
      </c>
      <c r="G7" s="254">
        <f>SUM(G5-G6)</f>
        <v>9443</v>
      </c>
      <c r="H7" s="56"/>
      <c r="I7" s="57" t="s">
        <v>24</v>
      </c>
      <c r="J7" s="254">
        <f>SUM(J5-J6)</f>
        <v>20732</v>
      </c>
      <c r="K7" s="56"/>
      <c r="L7" s="57" t="s">
        <v>24</v>
      </c>
      <c r="M7" s="254">
        <f>SUM(M5-M6)</f>
        <v>12668</v>
      </c>
      <c r="N7" s="56"/>
      <c r="Q7" s="56"/>
    </row>
    <row r="8" spans="1:17" s="51" customFormat="1" ht="13.5" thickTop="1">
      <c r="A8" s="62"/>
      <c r="B8" s="56"/>
      <c r="C8" s="56"/>
      <c r="D8" s="201"/>
      <c r="E8" s="56"/>
      <c r="F8" s="56"/>
      <c r="G8" s="201"/>
      <c r="H8" s="56"/>
      <c r="I8" s="56"/>
      <c r="J8" s="201"/>
      <c r="K8" s="56"/>
      <c r="L8" s="56"/>
      <c r="M8" s="201"/>
      <c r="N8" s="56"/>
      <c r="Q8" s="56"/>
    </row>
    <row r="9" spans="1:17" s="51" customFormat="1" ht="12.75">
      <c r="A9" s="52" t="s">
        <v>192</v>
      </c>
      <c r="B9" s="56"/>
      <c r="C9" s="56" t="s">
        <v>24</v>
      </c>
      <c r="D9" s="61">
        <v>16961</v>
      </c>
      <c r="E9" s="56"/>
      <c r="F9" s="56" t="s">
        <v>24</v>
      </c>
      <c r="G9" s="61">
        <v>8719</v>
      </c>
      <c r="H9" s="56"/>
      <c r="I9" s="56" t="s">
        <v>24</v>
      </c>
      <c r="J9" s="61">
        <v>16662</v>
      </c>
      <c r="K9" s="56"/>
      <c r="L9" s="56" t="s">
        <v>24</v>
      </c>
      <c r="M9" s="61">
        <v>11888</v>
      </c>
      <c r="N9" s="56"/>
      <c r="Q9" s="56"/>
    </row>
    <row r="10" spans="1:17" s="51" customFormat="1" ht="12.75">
      <c r="A10" s="52" t="s">
        <v>193</v>
      </c>
      <c r="B10" s="56"/>
      <c r="C10" s="56" t="s">
        <v>25</v>
      </c>
      <c r="D10" s="61">
        <v>5250</v>
      </c>
      <c r="E10" s="56"/>
      <c r="F10" s="56" t="s">
        <v>25</v>
      </c>
      <c r="G10" s="61">
        <v>2795</v>
      </c>
      <c r="H10" s="56"/>
      <c r="I10" s="56" t="s">
        <v>25</v>
      </c>
      <c r="J10" s="61">
        <v>5250</v>
      </c>
      <c r="K10" s="56"/>
      <c r="L10" s="56" t="s">
        <v>25</v>
      </c>
      <c r="M10" s="61">
        <v>2585</v>
      </c>
      <c r="N10" s="56"/>
      <c r="Q10" s="56"/>
    </row>
    <row r="11" spans="1:17" s="51" customFormat="1" ht="13.5" thickBot="1">
      <c r="A11" s="52" t="s">
        <v>194</v>
      </c>
      <c r="B11" s="56"/>
      <c r="C11" s="57" t="s">
        <v>24</v>
      </c>
      <c r="D11" s="254">
        <f>SUM(D9-D10)</f>
        <v>11711</v>
      </c>
      <c r="E11" s="56"/>
      <c r="F11" s="57" t="s">
        <v>24</v>
      </c>
      <c r="G11" s="254">
        <f>SUM(G9-G10)</f>
        <v>5924</v>
      </c>
      <c r="H11" s="56"/>
      <c r="I11" s="57" t="s">
        <v>24</v>
      </c>
      <c r="J11" s="254">
        <f>SUM(J9-J10)</f>
        <v>11412</v>
      </c>
      <c r="K11" s="56"/>
      <c r="L11" s="57" t="s">
        <v>24</v>
      </c>
      <c r="M11" s="254">
        <f>SUM(M9-M10)</f>
        <v>9303</v>
      </c>
      <c r="N11" s="56"/>
      <c r="Q11" s="56"/>
    </row>
    <row r="12" spans="1:17" ht="15.75" thickTop="1"/>
  </sheetData>
  <mergeCells count="6">
    <mergeCell ref="C3:G3"/>
    <mergeCell ref="I3:M3"/>
    <mergeCell ref="C4:D4"/>
    <mergeCell ref="F4:G4"/>
    <mergeCell ref="I4:J4"/>
    <mergeCell ref="L4:M4"/>
  </mergeCells>
  <conditionalFormatting sqref="Q1:Q1048576">
    <cfRule type="containsText" dxfId="4" priority="1" operator="containsText" text="FALSE">
      <formula>NOT(ISERROR(SEARCH("FALSE",Q1)))</formula>
    </cfRule>
  </conditionalFormatting>
  <hyperlinks>
    <hyperlink ref="A1" location="Notes_Capital_LiquidFinancialAssets" display="Notes_Capital_LiquidFinancialAssets"/>
  </hyperlink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16"/>
  <sheetViews>
    <sheetView workbookViewId="0">
      <selection activeCell="D14" sqref="D14"/>
    </sheetView>
  </sheetViews>
  <sheetFormatPr defaultRowHeight="15"/>
  <cols>
    <col min="1" max="1" width="36.42578125" style="41" bestFit="1" customWidth="1"/>
    <col min="2" max="2" width="2.7109375" style="67" customWidth="1"/>
    <col min="3" max="3" width="1.7109375" style="67" customWidth="1"/>
    <col min="4" max="4" width="11.7109375" style="41" customWidth="1"/>
    <col min="5" max="5" width="2.7109375" style="67" customWidth="1"/>
    <col min="6" max="6" width="1.7109375" style="67" customWidth="1"/>
    <col min="7" max="7" width="11.7109375" style="41" customWidth="1"/>
    <col min="8" max="8" width="1.7109375" style="41" customWidth="1"/>
    <col min="9" max="10" width="1.7109375" style="67" customWidth="1"/>
    <col min="11" max="11" width="11.7109375" style="41" customWidth="1"/>
    <col min="12" max="12" width="1.7109375" style="213" customWidth="1"/>
    <col min="13" max="13" width="1.7109375" style="67" customWidth="1"/>
    <col min="14" max="14" width="11.7109375" style="41" customWidth="1"/>
    <col min="15" max="15" width="1.7109375" style="43" customWidth="1"/>
    <col min="16" max="16384" width="9.140625" style="41"/>
  </cols>
  <sheetData>
    <row r="1" spans="1:15" ht="18.75">
      <c r="A1" s="42" t="s">
        <v>195</v>
      </c>
    </row>
    <row r="2" spans="1:15">
      <c r="A2" s="44"/>
    </row>
    <row r="3" spans="1:15" s="47" customFormat="1" ht="11.25">
      <c r="A3" s="45"/>
      <c r="B3" s="88" t="s">
        <v>0</v>
      </c>
      <c r="C3" s="901" t="s">
        <v>1</v>
      </c>
      <c r="D3" s="901"/>
      <c r="E3" s="88" t="s">
        <v>0</v>
      </c>
      <c r="F3" s="901" t="s">
        <v>1</v>
      </c>
      <c r="G3" s="901"/>
      <c r="H3" s="199" t="s">
        <v>208</v>
      </c>
      <c r="I3" s="89" t="s">
        <v>208</v>
      </c>
      <c r="J3" s="901" t="s">
        <v>28</v>
      </c>
      <c r="K3" s="901"/>
      <c r="L3" s="243" t="s">
        <v>208</v>
      </c>
      <c r="M3" s="901" t="s">
        <v>28</v>
      </c>
      <c r="N3" s="901"/>
      <c r="O3" s="117" t="s">
        <v>25</v>
      </c>
    </row>
    <row r="4" spans="1:15" s="47" customFormat="1" ht="11.25">
      <c r="A4" s="45"/>
      <c r="B4" s="88"/>
      <c r="C4" s="904" t="s">
        <v>29</v>
      </c>
      <c r="D4" s="904"/>
      <c r="E4" s="88"/>
      <c r="F4" s="904" t="s">
        <v>466</v>
      </c>
      <c r="G4" s="904"/>
      <c r="H4" s="112"/>
      <c r="I4" s="89"/>
      <c r="J4" s="904" t="s">
        <v>29</v>
      </c>
      <c r="K4" s="904"/>
      <c r="L4" s="243"/>
      <c r="M4" s="904" t="s">
        <v>466</v>
      </c>
      <c r="N4" s="904"/>
      <c r="O4" s="117" t="s">
        <v>25</v>
      </c>
    </row>
    <row r="5" spans="1:15" s="47" customFormat="1" ht="11.25">
      <c r="A5" s="45"/>
      <c r="B5" s="88"/>
      <c r="C5" s="904" t="s">
        <v>30</v>
      </c>
      <c r="D5" s="904"/>
      <c r="E5" s="88"/>
      <c r="F5" s="904" t="s">
        <v>30</v>
      </c>
      <c r="G5" s="904"/>
      <c r="H5" s="112"/>
      <c r="I5" s="89"/>
      <c r="J5" s="904" t="s">
        <v>30</v>
      </c>
      <c r="K5" s="904"/>
      <c r="L5" s="243"/>
      <c r="M5" s="904" t="s">
        <v>30</v>
      </c>
      <c r="N5" s="904"/>
      <c r="O5" s="117" t="s">
        <v>25</v>
      </c>
    </row>
    <row r="6" spans="1:15" s="47" customFormat="1" ht="11.25">
      <c r="A6" s="45"/>
      <c r="B6" s="88"/>
      <c r="C6" s="901" t="str">
        <f>CP_Longdate&amp;CY</f>
        <v>June 30, 2019</v>
      </c>
      <c r="D6" s="901"/>
      <c r="E6" s="88"/>
      <c r="F6" s="901" t="str">
        <f>CP_Longdate&amp;CY</f>
        <v>June 30, 2019</v>
      </c>
      <c r="G6" s="901"/>
      <c r="H6" s="112"/>
      <c r="I6" s="89"/>
      <c r="J6" s="901" t="str">
        <f>CP_Longdate&amp;PY</f>
        <v>June 30, 2018</v>
      </c>
      <c r="K6" s="901"/>
      <c r="L6" s="243"/>
      <c r="M6" s="901" t="str">
        <f>CP_Longdate&amp;PY</f>
        <v>June 30, 2018</v>
      </c>
      <c r="N6" s="901"/>
      <c r="O6" s="117" t="s">
        <v>25</v>
      </c>
    </row>
    <row r="7" spans="1:15" s="51" customFormat="1" ht="12.75">
      <c r="A7" s="52" t="s">
        <v>196</v>
      </c>
      <c r="B7" s="53" t="s">
        <v>25</v>
      </c>
      <c r="C7" s="53"/>
      <c r="D7" s="54" t="s">
        <v>13</v>
      </c>
      <c r="E7" s="53" t="s">
        <v>25</v>
      </c>
      <c r="F7" s="53"/>
      <c r="G7" s="54" t="s">
        <v>13</v>
      </c>
      <c r="H7" s="205"/>
      <c r="I7" s="96" t="s">
        <v>25</v>
      </c>
      <c r="J7" s="53"/>
      <c r="K7" s="54" t="s">
        <v>13</v>
      </c>
      <c r="L7" s="288" t="s">
        <v>25</v>
      </c>
      <c r="M7" s="53"/>
      <c r="N7" s="54" t="s">
        <v>13</v>
      </c>
      <c r="O7" s="53"/>
    </row>
    <row r="8" spans="1:15" s="51" customFormat="1" ht="12.75">
      <c r="A8" s="55" t="s">
        <v>197</v>
      </c>
      <c r="B8" s="53"/>
      <c r="C8" s="53" t="s">
        <v>24</v>
      </c>
      <c r="D8" s="54">
        <f>MDA_GrossRevenuebyClientSector!D10</f>
        <v>111057</v>
      </c>
      <c r="E8" s="53"/>
      <c r="F8" s="53" t="s">
        <v>24</v>
      </c>
      <c r="G8" s="54">
        <f>MDA_GrossRevenuebyClientSector!D27</f>
        <v>220309</v>
      </c>
      <c r="H8" s="205"/>
      <c r="I8" s="96"/>
      <c r="J8" s="53" t="s">
        <v>24</v>
      </c>
      <c r="K8" s="54">
        <f>MDA_GrossRevenuebyClientSector!H10</f>
        <v>102095</v>
      </c>
      <c r="L8" s="288"/>
      <c r="M8" s="53" t="s">
        <v>24</v>
      </c>
      <c r="N8" s="54">
        <f>MDA_GrossRevenuebyClientSector!H27</f>
        <v>204415</v>
      </c>
      <c r="O8" s="53"/>
    </row>
    <row r="9" spans="1:15" s="51" customFormat="1" ht="12.75">
      <c r="A9" s="55" t="s">
        <v>198</v>
      </c>
      <c r="B9" s="53"/>
      <c r="C9" s="53" t="s">
        <v>25</v>
      </c>
      <c r="D9" s="379">
        <f>MDA_GrossRevenuebyClientSector!D11</f>
        <v>41945</v>
      </c>
      <c r="E9" s="53"/>
      <c r="F9" s="53" t="s">
        <v>25</v>
      </c>
      <c r="G9" s="379">
        <f>MDA_GrossRevenuebyClientSector!D28</f>
        <v>81376</v>
      </c>
      <c r="H9" s="205"/>
      <c r="I9" s="96"/>
      <c r="J9" s="53" t="s">
        <v>25</v>
      </c>
      <c r="K9" s="379">
        <f>MDA_GrossRevenuebyClientSector!H11</f>
        <v>32265</v>
      </c>
      <c r="L9" s="288"/>
      <c r="M9" s="53" t="s">
        <v>25</v>
      </c>
      <c r="N9" s="379">
        <f>MDA_GrossRevenuebyClientSector!H28</f>
        <v>64860</v>
      </c>
      <c r="O9" s="53"/>
    </row>
    <row r="10" spans="1:15" s="51" customFormat="1" ht="12.75">
      <c r="A10" s="55" t="s">
        <v>199</v>
      </c>
      <c r="B10" s="53"/>
      <c r="C10" s="53" t="s">
        <v>25</v>
      </c>
      <c r="D10" s="379">
        <f>MDA_GrossRevenuebyClientSector!D12</f>
        <v>19939</v>
      </c>
      <c r="E10" s="53"/>
      <c r="F10" s="53" t="s">
        <v>25</v>
      </c>
      <c r="G10" s="379">
        <f>MDA_GrossRevenuebyClientSector!D29</f>
        <v>41145</v>
      </c>
      <c r="H10" s="205"/>
      <c r="I10" s="96"/>
      <c r="J10" s="53" t="s">
        <v>25</v>
      </c>
      <c r="K10" s="379">
        <f>MDA_GrossRevenuebyClientSector!H12</f>
        <v>20918</v>
      </c>
      <c r="L10" s="288"/>
      <c r="M10" s="53" t="s">
        <v>25</v>
      </c>
      <c r="N10" s="379">
        <f>MDA_GrossRevenuebyClientSector!H29</f>
        <v>39954</v>
      </c>
      <c r="O10" s="53"/>
    </row>
    <row r="11" spans="1:15" s="51" customFormat="1" ht="12.75">
      <c r="A11" s="55" t="s">
        <v>200</v>
      </c>
      <c r="B11" s="53"/>
      <c r="C11" s="53" t="s">
        <v>25</v>
      </c>
      <c r="D11" s="379">
        <f>MDA_GrossRevenuebyClientSector!D13</f>
        <v>17544</v>
      </c>
      <c r="E11" s="53"/>
      <c r="F11" s="53" t="s">
        <v>25</v>
      </c>
      <c r="G11" s="379">
        <f>MDA_GrossRevenuebyClientSector!D30</f>
        <v>34447</v>
      </c>
      <c r="H11" s="205"/>
      <c r="I11" s="96"/>
      <c r="J11" s="53" t="s">
        <v>25</v>
      </c>
      <c r="K11" s="379">
        <f>MDA_GrossRevenuebyClientSector!H13</f>
        <v>15737</v>
      </c>
      <c r="L11" s="288"/>
      <c r="M11" s="53" t="s">
        <v>25</v>
      </c>
      <c r="N11" s="379">
        <f>MDA_GrossRevenuebyClientSector!H30</f>
        <v>31289</v>
      </c>
      <c r="O11" s="53"/>
    </row>
    <row r="12" spans="1:15" s="51" customFormat="1" ht="12.75">
      <c r="A12" s="55" t="s">
        <v>35</v>
      </c>
      <c r="B12" s="233"/>
      <c r="C12" s="239" t="s">
        <v>25</v>
      </c>
      <c r="D12" s="240">
        <v>0</v>
      </c>
      <c r="E12" s="56"/>
      <c r="F12" s="99" t="s">
        <v>25</v>
      </c>
      <c r="G12" s="240">
        <v>0</v>
      </c>
      <c r="H12" s="115"/>
      <c r="I12" s="96"/>
      <c r="J12" s="206" t="s">
        <v>25</v>
      </c>
      <c r="K12" s="240">
        <f>FS_StatementsofIncome!K15</f>
        <v>-19297</v>
      </c>
      <c r="L12" s="288"/>
      <c r="M12" s="206" t="s">
        <v>25</v>
      </c>
      <c r="N12" s="379">
        <f>FS_StatementsofIncome!N15</f>
        <v>-29367</v>
      </c>
      <c r="O12" s="53"/>
    </row>
    <row r="13" spans="1:15" s="51" customFormat="1" ht="12.75">
      <c r="A13" s="52" t="s">
        <v>36</v>
      </c>
      <c r="B13" s="53"/>
      <c r="C13" s="53" t="s">
        <v>25</v>
      </c>
      <c r="D13" s="54">
        <f>SUM(D8:D12)</f>
        <v>190485</v>
      </c>
      <c r="E13" s="53"/>
      <c r="F13" s="53" t="s">
        <v>25</v>
      </c>
      <c r="G13" s="54">
        <f>SUM(G8:G12)</f>
        <v>377277</v>
      </c>
      <c r="H13" s="205"/>
      <c r="I13" s="96"/>
      <c r="J13" s="53" t="s">
        <v>25</v>
      </c>
      <c r="K13" s="54">
        <f>SUM(K8:K12)</f>
        <v>151718</v>
      </c>
      <c r="L13" s="288"/>
      <c r="M13" s="53" t="s">
        <v>25</v>
      </c>
      <c r="N13" s="403">
        <f>SUM(N8:N12)</f>
        <v>311151</v>
      </c>
      <c r="O13" s="53"/>
    </row>
    <row r="14" spans="1:15" s="51" customFormat="1" ht="12.75">
      <c r="A14" s="52" t="s">
        <v>201</v>
      </c>
      <c r="B14" s="53"/>
      <c r="C14" s="53" t="s">
        <v>25</v>
      </c>
      <c r="D14" s="54">
        <f>FS_StatementsofIncome!D25</f>
        <v>159530</v>
      </c>
      <c r="E14" s="53"/>
      <c r="F14" s="53" t="s">
        <v>25</v>
      </c>
      <c r="G14" s="54">
        <f>FS_StatementsofIncome!G25</f>
        <v>300045</v>
      </c>
      <c r="H14" s="205"/>
      <c r="I14" s="96"/>
      <c r="J14" s="53" t="s">
        <v>25</v>
      </c>
      <c r="K14" s="54">
        <f>FS_StatementsofIncome!K25</f>
        <v>111556</v>
      </c>
      <c r="L14" s="288"/>
      <c r="M14" s="53" t="s">
        <v>25</v>
      </c>
      <c r="N14" s="54">
        <f>FS_StatementsofIncome!N25</f>
        <v>223634</v>
      </c>
      <c r="O14" s="53"/>
    </row>
    <row r="15" spans="1:15" s="51" customFormat="1" ht="13.5" thickBot="1">
      <c r="A15" s="52" t="s">
        <v>42</v>
      </c>
      <c r="B15" s="53"/>
      <c r="C15" s="59" t="s">
        <v>24</v>
      </c>
      <c r="D15" s="60">
        <f>SUM(D13-D14)</f>
        <v>30955</v>
      </c>
      <c r="E15" s="53"/>
      <c r="F15" s="59" t="s">
        <v>24</v>
      </c>
      <c r="G15" s="60">
        <f>SUM(G13-G14)</f>
        <v>77232</v>
      </c>
      <c r="H15" s="205"/>
      <c r="I15" s="96"/>
      <c r="J15" s="59" t="s">
        <v>24</v>
      </c>
      <c r="K15" s="60">
        <f>SUM(K13-K14)</f>
        <v>40162</v>
      </c>
      <c r="L15" s="288"/>
      <c r="M15" s="59" t="s">
        <v>24</v>
      </c>
      <c r="N15" s="60">
        <f>SUM(N13-N14)</f>
        <v>87517</v>
      </c>
      <c r="O15" s="53"/>
    </row>
    <row r="16" spans="1:15" ht="15.75" thickTop="1">
      <c r="B16" s="404" t="s">
        <v>582</v>
      </c>
      <c r="C16" s="375"/>
      <c r="D16" s="374">
        <f>D15-FS_StatementsofIncome!D26</f>
        <v>0</v>
      </c>
      <c r="E16" s="375"/>
      <c r="F16" s="375"/>
      <c r="G16" s="374">
        <f>G15-FS_StatementsofIncome!G26</f>
        <v>0</v>
      </c>
      <c r="H16" s="405"/>
      <c r="I16" s="375"/>
      <c r="J16" s="375"/>
      <c r="K16" s="374">
        <f>K15-FS_StatementsofIncome!K26</f>
        <v>0</v>
      </c>
      <c r="L16" s="406"/>
      <c r="M16" s="375"/>
      <c r="N16" s="374">
        <f>N15-FS_StatementsofIncome!N26</f>
        <v>0</v>
      </c>
    </row>
  </sheetData>
  <mergeCells count="16">
    <mergeCell ref="C3:D3"/>
    <mergeCell ref="C4:D4"/>
    <mergeCell ref="C5:D5"/>
    <mergeCell ref="C6:D6"/>
    <mergeCell ref="J3:K3"/>
    <mergeCell ref="J4:K4"/>
    <mergeCell ref="J5:K5"/>
    <mergeCell ref="J6:K6"/>
    <mergeCell ref="F6:G6"/>
    <mergeCell ref="M6:N6"/>
    <mergeCell ref="F3:G3"/>
    <mergeCell ref="M3:N3"/>
    <mergeCell ref="F4:G4"/>
    <mergeCell ref="M4:N4"/>
    <mergeCell ref="F5:G5"/>
    <mergeCell ref="M5:N5"/>
  </mergeCells>
  <hyperlinks>
    <hyperlink ref="A1" location="Notes_Business_ClientSector" display="Notes_Business_ClientSector"/>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13"/>
  <sheetViews>
    <sheetView workbookViewId="0">
      <selection activeCell="R14" sqref="R14"/>
    </sheetView>
  </sheetViews>
  <sheetFormatPr defaultRowHeight="15"/>
  <cols>
    <col min="1" max="1" width="49.28515625" style="41" bestFit="1" customWidth="1"/>
    <col min="2" max="2" width="2.7109375" style="67" customWidth="1"/>
    <col min="3" max="3" width="1.7109375" style="67" customWidth="1"/>
    <col min="4" max="4" width="10.7109375" style="41" customWidth="1"/>
    <col min="5" max="5" width="2.7109375" style="67" customWidth="1"/>
    <col min="6" max="6" width="1.7109375" style="67" customWidth="1"/>
    <col min="7" max="7" width="10.7109375" style="41" customWidth="1"/>
    <col min="8" max="10" width="1.7109375" style="67" customWidth="1"/>
    <col min="11" max="11" width="10.7109375" style="41" customWidth="1"/>
    <col min="12" max="13" width="1.7109375" style="67" customWidth="1"/>
    <col min="14" max="14" width="10.7109375" style="41" customWidth="1"/>
    <col min="15" max="15" width="1.7109375" style="43" customWidth="1"/>
    <col min="16" max="16384" width="9.140625" style="41"/>
  </cols>
  <sheetData>
    <row r="1" spans="1:15" ht="18.75">
      <c r="A1" s="42" t="s">
        <v>202</v>
      </c>
    </row>
    <row r="2" spans="1:15">
      <c r="A2" s="44"/>
    </row>
    <row r="3" spans="1:15" s="47" customFormat="1" ht="11.25">
      <c r="A3" s="207"/>
      <c r="B3" s="88" t="s">
        <v>0</v>
      </c>
      <c r="C3" s="901" t="s">
        <v>1</v>
      </c>
      <c r="D3" s="901"/>
      <c r="E3" s="88" t="s">
        <v>0</v>
      </c>
      <c r="F3" s="901" t="s">
        <v>1</v>
      </c>
      <c r="G3" s="901"/>
      <c r="H3" s="199" t="s">
        <v>0</v>
      </c>
      <c r="I3" s="88" t="s">
        <v>0</v>
      </c>
      <c r="J3" s="901" t="s">
        <v>28</v>
      </c>
      <c r="K3" s="901"/>
      <c r="L3" s="88" t="s">
        <v>0</v>
      </c>
      <c r="M3" s="901" t="s">
        <v>28</v>
      </c>
      <c r="N3" s="901"/>
      <c r="O3" s="117" t="s">
        <v>25</v>
      </c>
    </row>
    <row r="4" spans="1:15" s="47" customFormat="1" ht="11.25">
      <c r="A4" s="207"/>
      <c r="B4" s="88"/>
      <c r="C4" s="904" t="s">
        <v>29</v>
      </c>
      <c r="D4" s="904"/>
      <c r="E4" s="88"/>
      <c r="F4" s="904" t="s">
        <v>466</v>
      </c>
      <c r="G4" s="904"/>
      <c r="H4" s="199"/>
      <c r="I4" s="88"/>
      <c r="J4" s="904" t="s">
        <v>29</v>
      </c>
      <c r="K4" s="904"/>
      <c r="L4" s="88"/>
      <c r="M4" s="904" t="s">
        <v>466</v>
      </c>
      <c r="N4" s="904"/>
      <c r="O4" s="117" t="s">
        <v>25</v>
      </c>
    </row>
    <row r="5" spans="1:15" s="47" customFormat="1" ht="11.25">
      <c r="A5" s="207"/>
      <c r="B5" s="88"/>
      <c r="C5" s="904" t="s">
        <v>30</v>
      </c>
      <c r="D5" s="904"/>
      <c r="E5" s="88"/>
      <c r="F5" s="904" t="s">
        <v>30</v>
      </c>
      <c r="G5" s="904"/>
      <c r="H5" s="199"/>
      <c r="I5" s="88"/>
      <c r="J5" s="904" t="s">
        <v>30</v>
      </c>
      <c r="K5" s="904"/>
      <c r="L5" s="88"/>
      <c r="M5" s="904" t="s">
        <v>30</v>
      </c>
      <c r="N5" s="904"/>
      <c r="O5" s="117" t="s">
        <v>25</v>
      </c>
    </row>
    <row r="6" spans="1:15" s="47" customFormat="1" ht="11.25">
      <c r="B6" s="88"/>
      <c r="C6" s="901" t="str">
        <f>CP_Longdate&amp;CY</f>
        <v>June 30, 2019</v>
      </c>
      <c r="D6" s="901"/>
      <c r="E6" s="88"/>
      <c r="F6" s="901" t="str">
        <f>CP_Longdate&amp;CY</f>
        <v>June 30, 2019</v>
      </c>
      <c r="G6" s="901"/>
      <c r="H6" s="199"/>
      <c r="I6" s="88"/>
      <c r="J6" s="901" t="str">
        <f>CP_Longdate&amp;PY</f>
        <v>June 30, 2018</v>
      </c>
      <c r="K6" s="901"/>
      <c r="L6" s="88"/>
      <c r="M6" s="901" t="str">
        <f>CP_Longdate&amp;PY</f>
        <v>June 30, 2018</v>
      </c>
      <c r="N6" s="901"/>
      <c r="O6" s="117" t="s">
        <v>25</v>
      </c>
    </row>
    <row r="7" spans="1:15" s="210" customFormat="1" ht="12.75" customHeight="1">
      <c r="A7" s="208" t="s">
        <v>379</v>
      </c>
      <c r="B7" s="233"/>
      <c r="C7" s="135"/>
      <c r="D7" s="135"/>
      <c r="E7" s="56"/>
      <c r="F7" s="135"/>
      <c r="G7" s="135"/>
      <c r="H7" s="202"/>
      <c r="I7" s="233"/>
      <c r="J7" s="135"/>
      <c r="K7" s="135"/>
      <c r="L7" s="56"/>
      <c r="M7" s="135"/>
      <c r="N7" s="135"/>
      <c r="O7" s="209"/>
    </row>
    <row r="8" spans="1:15" s="51" customFormat="1" ht="12.75" customHeight="1">
      <c r="A8" s="55" t="s">
        <v>203</v>
      </c>
      <c r="B8" s="233"/>
      <c r="C8" s="233" t="s">
        <v>24</v>
      </c>
      <c r="D8" s="234">
        <f>MDA_GrossRevenuesByGeography!D10</f>
        <v>122693.27946037485</v>
      </c>
      <c r="E8" s="56"/>
      <c r="F8" s="56" t="s">
        <v>24</v>
      </c>
      <c r="G8" s="234">
        <f>MDA_GrossRevenuesByGeography!D24</f>
        <v>242090.27946037485</v>
      </c>
      <c r="H8" s="202"/>
      <c r="I8" s="233"/>
      <c r="J8" s="233" t="s">
        <v>24</v>
      </c>
      <c r="K8" s="234">
        <f>MDA_GrossRevenuesByGeography!H10</f>
        <v>109540</v>
      </c>
      <c r="L8" s="56"/>
      <c r="M8" s="56" t="s">
        <v>24</v>
      </c>
      <c r="N8" s="234">
        <f>MDA_GrossRevenuesByGeography!H24</f>
        <v>217322</v>
      </c>
      <c r="O8" s="56"/>
    </row>
    <row r="9" spans="1:15" s="51" customFormat="1" ht="12.75" customHeight="1">
      <c r="A9" s="55" t="s">
        <v>204</v>
      </c>
      <c r="B9" s="233"/>
      <c r="C9" s="239" t="s">
        <v>25</v>
      </c>
      <c r="D9" s="381">
        <f>MDA_GrossRevenuesByGeography!D11</f>
        <v>67791.720539625152</v>
      </c>
      <c r="E9" s="56"/>
      <c r="F9" s="99" t="s">
        <v>25</v>
      </c>
      <c r="G9" s="382">
        <f>MDA_GrossRevenuesByGeography!D25</f>
        <v>135186.72053962515</v>
      </c>
      <c r="H9" s="200"/>
      <c r="I9" s="53"/>
      <c r="J9" s="206" t="s">
        <v>25</v>
      </c>
      <c r="K9" s="382">
        <f>MDA_GrossRevenuesByGeography!H11</f>
        <v>61475</v>
      </c>
      <c r="L9" s="53"/>
      <c r="M9" s="206" t="s">
        <v>25</v>
      </c>
      <c r="N9" s="382">
        <f>MDA_GrossRevenuesByGeography!H25</f>
        <v>123196</v>
      </c>
      <c r="O9" s="53"/>
    </row>
    <row r="10" spans="1:15" s="51" customFormat="1" ht="12.75" customHeight="1">
      <c r="A10" s="211" t="s">
        <v>205</v>
      </c>
      <c r="B10" s="233"/>
      <c r="C10" s="233" t="s">
        <v>25</v>
      </c>
      <c r="D10" s="407">
        <f>SUM(D8:D9)</f>
        <v>190485</v>
      </c>
      <c r="E10" s="56"/>
      <c r="F10" s="56" t="s">
        <v>25</v>
      </c>
      <c r="G10" s="234">
        <f>SUM(G8:G9)</f>
        <v>377277</v>
      </c>
      <c r="H10" s="200"/>
      <c r="I10" s="53"/>
      <c r="J10" s="53" t="s">
        <v>25</v>
      </c>
      <c r="K10" s="234">
        <f>SUM(K8:K9)</f>
        <v>171015</v>
      </c>
      <c r="L10" s="53"/>
      <c r="M10" s="53" t="s">
        <v>25</v>
      </c>
      <c r="N10" s="234">
        <f>SUM(N8:N9)</f>
        <v>340518</v>
      </c>
      <c r="O10" s="53"/>
    </row>
    <row r="11" spans="1:15" s="51" customFormat="1" ht="12.75" customHeight="1">
      <c r="A11" s="55" t="s">
        <v>35</v>
      </c>
      <c r="B11" s="233"/>
      <c r="C11" s="233" t="s">
        <v>25</v>
      </c>
      <c r="D11" s="234">
        <f>FS_StatementsofIncome!D15</f>
        <v>0</v>
      </c>
      <c r="E11" s="56"/>
      <c r="F11" s="56" t="s">
        <v>25</v>
      </c>
      <c r="G11" s="234">
        <f>FS_StatementsofIncome!G15</f>
        <v>0</v>
      </c>
      <c r="H11" s="200"/>
      <c r="I11" s="53"/>
      <c r="J11" s="53" t="s">
        <v>25</v>
      </c>
      <c r="K11" s="234">
        <f>FS_StatementsofIncome!K15</f>
        <v>-19297</v>
      </c>
      <c r="L11" s="53"/>
      <c r="M11" s="53" t="s">
        <v>25</v>
      </c>
      <c r="N11" s="234">
        <f>FS_StatementsofIncome!N15</f>
        <v>-29367</v>
      </c>
      <c r="O11" s="53"/>
    </row>
    <row r="12" spans="1:15" s="51" customFormat="1" ht="12.75" customHeight="1" thickBot="1">
      <c r="A12" s="208" t="s">
        <v>54</v>
      </c>
      <c r="B12" s="53"/>
      <c r="C12" s="59" t="s">
        <v>24</v>
      </c>
      <c r="D12" s="60">
        <f>SUM(D10:D11)</f>
        <v>190485</v>
      </c>
      <c r="E12" s="53"/>
      <c r="F12" s="59" t="s">
        <v>24</v>
      </c>
      <c r="G12" s="60">
        <f>SUM(G10:G11)</f>
        <v>377277</v>
      </c>
      <c r="H12" s="200"/>
      <c r="I12" s="53"/>
      <c r="J12" s="59" t="s">
        <v>24</v>
      </c>
      <c r="K12" s="60">
        <f>SUM(K10:K11)</f>
        <v>151718</v>
      </c>
      <c r="L12" s="53"/>
      <c r="M12" s="59" t="s">
        <v>24</v>
      </c>
      <c r="N12" s="60">
        <f>SUM(N10:N11)</f>
        <v>311151</v>
      </c>
      <c r="O12" s="53"/>
    </row>
    <row r="13" spans="1:15" ht="15.75" thickTop="1">
      <c r="B13" s="404" t="s">
        <v>582</v>
      </c>
      <c r="C13" s="408"/>
      <c r="D13" s="369">
        <f>D12-FS_StatementsofIncome!D16</f>
        <v>0</v>
      </c>
      <c r="E13" s="408"/>
      <c r="F13" s="408"/>
      <c r="G13" s="369">
        <f>G12-FS_StatementsofIncome!G16</f>
        <v>0</v>
      </c>
      <c r="H13" s="408"/>
      <c r="I13" s="408"/>
      <c r="J13" s="408"/>
      <c r="K13" s="369">
        <f>K12-FS_StatementsofIncome!K16</f>
        <v>0</v>
      </c>
      <c r="L13" s="408"/>
      <c r="M13" s="408"/>
      <c r="N13" s="369">
        <f>N12-FS_StatementsofIncome!N16</f>
        <v>0</v>
      </c>
    </row>
  </sheetData>
  <mergeCells count="16">
    <mergeCell ref="C3:D3"/>
    <mergeCell ref="C4:D4"/>
    <mergeCell ref="C5:D5"/>
    <mergeCell ref="C6:D6"/>
    <mergeCell ref="J3:K3"/>
    <mergeCell ref="J4:K4"/>
    <mergeCell ref="J5:K5"/>
    <mergeCell ref="J6:K6"/>
    <mergeCell ref="F6:G6"/>
    <mergeCell ref="M6:N6"/>
    <mergeCell ref="F3:G3"/>
    <mergeCell ref="M3:N3"/>
    <mergeCell ref="F4:G4"/>
    <mergeCell ref="M4:N4"/>
    <mergeCell ref="F5:G5"/>
    <mergeCell ref="M5:N5"/>
  </mergeCells>
  <hyperlinks>
    <hyperlink ref="A1" location="Notes_Business_InfoRegardingRevenue" display="Notes_Business_InfoRegardingRevenu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3"/>
  <sheetViews>
    <sheetView workbookViewId="0">
      <selection activeCell="A36" sqref="A36"/>
    </sheetView>
  </sheetViews>
  <sheetFormatPr defaultRowHeight="15"/>
  <cols>
    <col min="1" max="1" width="85.7109375" style="41" customWidth="1"/>
    <col min="2" max="2" width="2.7109375" style="67" customWidth="1"/>
    <col min="3" max="3" width="1.7109375" style="67" customWidth="1"/>
    <col min="4" max="4" width="10.28515625" style="41" bestFit="1" customWidth="1"/>
    <col min="5" max="5" width="2.7109375" style="67" customWidth="1"/>
    <col min="6" max="6" width="1.7109375" style="67" customWidth="1"/>
    <col min="7" max="7" width="10.28515625" style="41" bestFit="1" customWidth="1"/>
    <col min="8" max="8" width="1.7109375" style="43" customWidth="1"/>
    <col min="9" max="10" width="9.140625" style="41"/>
    <col min="11" max="11" width="2.7109375" style="67" customWidth="1"/>
    <col min="12" max="16384" width="9.140625" style="41"/>
  </cols>
  <sheetData>
    <row r="1" spans="1:11" ht="18.75">
      <c r="A1" s="42" t="s">
        <v>26</v>
      </c>
    </row>
    <row r="2" spans="1:11">
      <c r="A2" s="44"/>
    </row>
    <row r="3" spans="1:11" s="47" customFormat="1" ht="11.25">
      <c r="A3" s="68"/>
      <c r="B3" s="69" t="s">
        <v>0</v>
      </c>
      <c r="C3" s="902" t="s">
        <v>1</v>
      </c>
      <c r="D3" s="902"/>
      <c r="E3" s="69" t="s">
        <v>0</v>
      </c>
      <c r="F3" s="902" t="s">
        <v>1</v>
      </c>
      <c r="G3" s="902"/>
      <c r="H3" s="290" t="s">
        <v>25</v>
      </c>
      <c r="K3" s="69" t="s">
        <v>0</v>
      </c>
    </row>
    <row r="4" spans="1:11" s="47" customFormat="1" ht="11.25">
      <c r="A4" s="68"/>
      <c r="B4" s="69"/>
      <c r="C4" s="903" t="str">
        <f>CP_Longdate</f>
        <v>June 30, </v>
      </c>
      <c r="D4" s="903"/>
      <c r="E4" s="69"/>
      <c r="F4" s="903" t="s">
        <v>2</v>
      </c>
      <c r="G4" s="903"/>
      <c r="H4" s="290" t="s">
        <v>25</v>
      </c>
      <c r="K4" s="69"/>
    </row>
    <row r="5" spans="1:11" s="47" customFormat="1" ht="12">
      <c r="A5" s="71"/>
      <c r="B5" s="69"/>
      <c r="C5" s="902">
        <f>CY</f>
        <v>2019</v>
      </c>
      <c r="D5" s="902"/>
      <c r="E5" s="69"/>
      <c r="F5" s="902">
        <f>PY</f>
        <v>2018</v>
      </c>
      <c r="G5" s="902"/>
      <c r="H5" s="290" t="s">
        <v>25</v>
      </c>
      <c r="K5" s="69"/>
    </row>
    <row r="6" spans="1:11" s="47" customFormat="1" ht="12">
      <c r="A6" s="71" t="s">
        <v>3</v>
      </c>
      <c r="B6" s="69"/>
      <c r="C6" s="72"/>
      <c r="D6" s="72"/>
      <c r="E6" s="69"/>
      <c r="F6" s="72"/>
      <c r="G6" s="72"/>
      <c r="H6" s="290"/>
      <c r="K6" s="69"/>
    </row>
    <row r="7" spans="1:11" s="237" customFormat="1" ht="24">
      <c r="A7" s="73" t="str">
        <f>CONCATENATE("Cash and cash equivalents including cash deposited with related parties of $00 and $283,790 at ",CP_Longdate&amp;CY," and ",FY_LongDate&amp;PY,", respectively")</f>
        <v>Cash and cash equivalents including cash deposited with related parties of $00 and $283,790 at June 30, 2019 and December 31, 2018, respectively</v>
      </c>
      <c r="B7" s="74"/>
      <c r="C7" s="74" t="s">
        <v>24</v>
      </c>
      <c r="D7" s="75">
        <v>0</v>
      </c>
      <c r="E7" s="74"/>
      <c r="F7" s="74" t="s">
        <v>24</v>
      </c>
      <c r="G7" s="75">
        <v>410104</v>
      </c>
      <c r="H7" s="53"/>
      <c r="K7" s="74"/>
    </row>
    <row r="8" spans="1:11" s="237" customFormat="1" ht="12.75">
      <c r="A8" s="73" t="s">
        <v>4</v>
      </c>
      <c r="B8" s="74"/>
      <c r="C8" s="74" t="s">
        <v>25</v>
      </c>
      <c r="D8" s="75">
        <v>0</v>
      </c>
      <c r="E8" s="74"/>
      <c r="F8" s="74" t="s">
        <v>25</v>
      </c>
      <c r="G8" s="75">
        <v>1200</v>
      </c>
      <c r="H8" s="53"/>
      <c r="K8" s="74"/>
    </row>
    <row r="9" spans="1:11" s="237" customFormat="1" ht="24">
      <c r="A9" s="73" t="str">
        <f>CONCATENATE("Receivable from brokers and dealers and clearing organizations including receivables from related parties of $00 and $3,332 at ",CP_Longdate&amp;CY," and ",FY_LongDate&amp;PY,", respectively")</f>
        <v>Receivable from brokers and dealers and clearing organizations including receivables from related parties of $00 and $3,332 at June 30, 2019 and December 31, 2018, respectively</v>
      </c>
      <c r="B9" s="74"/>
      <c r="C9" s="74" t="s">
        <v>25</v>
      </c>
      <c r="D9" s="75">
        <v>0</v>
      </c>
      <c r="E9" s="74"/>
      <c r="F9" s="74" t="s">
        <v>25</v>
      </c>
      <c r="G9" s="75">
        <v>174591</v>
      </c>
      <c r="H9" s="53"/>
      <c r="K9" s="74"/>
    </row>
    <row r="10" spans="1:11" s="237" customFormat="1" ht="24">
      <c r="A10" s="73" t="str">
        <f>CONCATENATE("Deposits with clearing organizations including deposits from related parties of $500 at both ",CP_Longdate&amp;CY," and ",FY_LongDate&amp;PY)</f>
        <v>Deposits with clearing organizations including deposits from related parties of $500 at both June 30, 2019 and December 31, 2018</v>
      </c>
      <c r="B10" s="74"/>
      <c r="C10" s="74" t="s">
        <v>25</v>
      </c>
      <c r="D10" s="75">
        <v>0</v>
      </c>
      <c r="E10" s="74"/>
      <c r="F10" s="74" t="s">
        <v>25</v>
      </c>
      <c r="G10" s="75">
        <v>11427</v>
      </c>
      <c r="H10" s="53"/>
      <c r="K10" s="74"/>
    </row>
    <row r="11" spans="1:11" s="237" customFormat="1" ht="24">
      <c r="A11" s="73" t="str">
        <f>CONCATENATE("Accounts receivable, net of allowance including receivables from related parties of $00 and $40,730 at ",CP_Longdate&amp;CY," and ",FY_LongDate&amp;PY,", respectively")</f>
        <v>Accounts receivable, net of allowance including receivables from related parties of $00 and $40,730 at June 30, 2019 and December 31, 2018, respectively</v>
      </c>
      <c r="B11" s="74"/>
      <c r="C11" s="74" t="s">
        <v>25</v>
      </c>
      <c r="D11" s="75">
        <v>0</v>
      </c>
      <c r="E11" s="74"/>
      <c r="F11" s="74" t="s">
        <v>25</v>
      </c>
      <c r="G11" s="75">
        <v>87192</v>
      </c>
      <c r="H11" s="53"/>
      <c r="K11" s="74"/>
    </row>
    <row r="12" spans="1:11" s="237" customFormat="1" ht="24">
      <c r="A12" s="73" t="s">
        <v>5</v>
      </c>
      <c r="B12" s="74"/>
      <c r="C12" s="74" t="s">
        <v>25</v>
      </c>
      <c r="D12" s="75">
        <v>0</v>
      </c>
      <c r="E12" s="74"/>
      <c r="F12" s="74" t="s">
        <v>25</v>
      </c>
      <c r="G12" s="75">
        <v>38128</v>
      </c>
      <c r="H12" s="53"/>
      <c r="K12" s="74"/>
    </row>
    <row r="13" spans="1:11" s="237" customFormat="1" ht="12.75">
      <c r="A13" s="73" t="s">
        <v>6</v>
      </c>
      <c r="B13" s="74"/>
      <c r="C13" s="74" t="s">
        <v>25</v>
      </c>
      <c r="D13" s="75">
        <v>0</v>
      </c>
      <c r="E13" s="76"/>
      <c r="F13" s="76" t="s">
        <v>25</v>
      </c>
      <c r="G13" s="77">
        <v>0</v>
      </c>
      <c r="H13" s="265"/>
      <c r="K13" s="74"/>
    </row>
    <row r="14" spans="1:11" s="237" customFormat="1" ht="12.75">
      <c r="A14" s="73" t="s">
        <v>7</v>
      </c>
      <c r="B14" s="74"/>
      <c r="C14" s="74" t="s">
        <v>25</v>
      </c>
      <c r="D14" s="75">
        <v>0</v>
      </c>
      <c r="E14" s="74"/>
      <c r="F14" s="74" t="s">
        <v>25</v>
      </c>
      <c r="G14" s="75">
        <v>170582</v>
      </c>
      <c r="H14" s="53"/>
      <c r="K14" s="74"/>
    </row>
    <row r="15" spans="1:11" s="237" customFormat="1" ht="12.75">
      <c r="A15" s="73" t="s">
        <v>8</v>
      </c>
      <c r="B15" s="74"/>
      <c r="C15" s="74" t="s">
        <v>25</v>
      </c>
      <c r="D15" s="75">
        <v>0</v>
      </c>
      <c r="E15" s="74"/>
      <c r="F15" s="74" t="s">
        <v>25</v>
      </c>
      <c r="G15" s="75">
        <v>1380848</v>
      </c>
      <c r="H15" s="53"/>
      <c r="K15" s="74"/>
    </row>
    <row r="16" spans="1:11" s="237" customFormat="1" ht="12.75">
      <c r="A16" s="73" t="s">
        <v>9</v>
      </c>
      <c r="B16" s="74"/>
      <c r="C16" s="74" t="s">
        <v>25</v>
      </c>
      <c r="D16" s="75">
        <v>0</v>
      </c>
      <c r="E16" s="74"/>
      <c r="F16" s="74" t="s">
        <v>25</v>
      </c>
      <c r="G16" s="75">
        <v>2694797</v>
      </c>
      <c r="H16" s="53"/>
      <c r="K16" s="74"/>
    </row>
    <row r="17" spans="1:11" s="237" customFormat="1" ht="12.75">
      <c r="A17" s="73" t="s">
        <v>10</v>
      </c>
      <c r="B17" s="74"/>
      <c r="C17" s="74" t="s">
        <v>25</v>
      </c>
      <c r="D17" s="75">
        <v>0</v>
      </c>
      <c r="E17" s="74"/>
      <c r="F17" s="74" t="s">
        <v>25</v>
      </c>
      <c r="G17" s="75">
        <v>3243</v>
      </c>
      <c r="H17" s="53"/>
      <c r="K17" s="74"/>
    </row>
    <row r="18" spans="1:11" s="237" customFormat="1" ht="24">
      <c r="A18" s="73" t="str">
        <f>CONCATENATE("Other assets including other assets from related parties of $0 and $9 at ",CP_Longdate&amp;CY," and  ",FY_LongDate&amp;PY,", respectively")</f>
        <v>Other assets including other assets from related parties of $0 and $9 at June 30, 2019 and  December 31, 2018, respectively</v>
      </c>
      <c r="B18" s="74"/>
      <c r="C18" s="74" t="s">
        <v>25</v>
      </c>
      <c r="D18" s="75">
        <v>0</v>
      </c>
      <c r="E18" s="74"/>
      <c r="F18" s="74" t="s">
        <v>25</v>
      </c>
      <c r="G18" s="75">
        <v>25027</v>
      </c>
      <c r="H18" s="53"/>
      <c r="K18" s="74"/>
    </row>
    <row r="19" spans="1:11" s="237" customFormat="1" ht="13.5" thickBot="1">
      <c r="A19" s="78" t="s">
        <v>11</v>
      </c>
      <c r="B19" s="74"/>
      <c r="C19" s="79" t="s">
        <v>24</v>
      </c>
      <c r="D19" s="80">
        <f>SUM(D7:D18)</f>
        <v>0</v>
      </c>
      <c r="E19" s="74"/>
      <c r="F19" s="79" t="s">
        <v>24</v>
      </c>
      <c r="G19" s="80">
        <f>SUM(G7:G18)</f>
        <v>4997139</v>
      </c>
      <c r="H19" s="53"/>
      <c r="K19" s="74"/>
    </row>
    <row r="20" spans="1:11" s="237" customFormat="1" ht="13.5" thickTop="1">
      <c r="A20" s="81"/>
      <c r="B20" s="74"/>
      <c r="C20" s="74"/>
      <c r="D20" s="82"/>
      <c r="E20" s="74"/>
      <c r="F20" s="74"/>
      <c r="G20" s="82"/>
      <c r="H20" s="53"/>
      <c r="K20" s="74"/>
    </row>
    <row r="21" spans="1:11" s="237" customFormat="1" ht="12.75">
      <c r="A21" s="71" t="s">
        <v>12</v>
      </c>
      <c r="B21" s="76"/>
      <c r="C21" s="76" t="s">
        <v>25</v>
      </c>
      <c r="D21" s="77" t="s">
        <v>13</v>
      </c>
      <c r="E21" s="76"/>
      <c r="F21" s="76" t="s">
        <v>25</v>
      </c>
      <c r="G21" s="77" t="s">
        <v>13</v>
      </c>
      <c r="H21" s="265"/>
      <c r="K21" s="76"/>
    </row>
    <row r="22" spans="1:11" s="237" customFormat="1" ht="12.75">
      <c r="A22" s="81" t="s">
        <v>27</v>
      </c>
      <c r="B22" s="76"/>
      <c r="C22" s="76" t="s">
        <v>25</v>
      </c>
      <c r="D22" s="77" t="s">
        <v>13</v>
      </c>
      <c r="E22" s="76"/>
      <c r="F22" s="76" t="s">
        <v>25</v>
      </c>
      <c r="G22" s="77" t="s">
        <v>13</v>
      </c>
      <c r="H22" s="265"/>
      <c r="K22" s="76"/>
    </row>
    <row r="23" spans="1:11" s="237" customFormat="1" ht="24">
      <c r="A23" s="73" t="str">
        <f>CONCATENATE("Payable to brokers and dealers and clearing organizations including payables to related parties of $0 and $2,404 at ",CP_Longdate&amp;CY," and ",FY_LongDate&amp;PY,", respectively")</f>
        <v>Payable to brokers and dealers and clearing organizations including payables to related parties of $0 and $2,404 at June 30, 2019 and December 31, 2018, respectively</v>
      </c>
      <c r="B23" s="74"/>
      <c r="C23" s="74" t="s">
        <v>24</v>
      </c>
      <c r="D23" s="75">
        <v>0</v>
      </c>
      <c r="E23" s="74"/>
      <c r="F23" s="74" t="s">
        <v>24</v>
      </c>
      <c r="G23" s="75">
        <v>171214</v>
      </c>
      <c r="H23" s="53"/>
      <c r="K23" s="74"/>
    </row>
    <row r="24" spans="1:11" s="237" customFormat="1" ht="12.75">
      <c r="A24" s="73" t="s">
        <v>14</v>
      </c>
      <c r="B24" s="74"/>
      <c r="C24" s="74" t="s">
        <v>25</v>
      </c>
      <c r="D24" s="75">
        <v>0</v>
      </c>
      <c r="E24" s="74"/>
      <c r="F24" s="74" t="s">
        <v>25</v>
      </c>
      <c r="G24" s="75">
        <v>120158</v>
      </c>
      <c r="H24" s="53"/>
      <c r="K24" s="74"/>
    </row>
    <row r="25" spans="1:11" s="237" customFormat="1" ht="24">
      <c r="A25" s="73" t="str">
        <f>CONCATENATE("Deferred revenue including deferred revenue from related parties of $00 and $9,151 at ",CP_Longdate&amp;CY," and ",FY_LongDate&amp;PY,", respectively")</f>
        <v>Deferred revenue including deferred revenue from related parties of $00 and $9,151 at June 30, 2019 and December 31, 2018, respectively</v>
      </c>
      <c r="B25" s="74"/>
      <c r="C25" s="74" t="s">
        <v>25</v>
      </c>
      <c r="D25" s="75">
        <v>0</v>
      </c>
      <c r="E25" s="74"/>
      <c r="F25" s="74" t="s">
        <v>25</v>
      </c>
      <c r="G25" s="75">
        <v>27883</v>
      </c>
      <c r="H25" s="53"/>
      <c r="K25" s="74"/>
    </row>
    <row r="26" spans="1:11" s="237" customFormat="1" ht="24">
      <c r="A26" s="73" t="str">
        <f>CONCATENATE("Accounts payable, accrued expenses and other liabilities including payables to related parties of $00 and $0 at ",CP_Longdate&amp;CY," and ",FY_LongDate&amp;PY,", respectively")</f>
        <v>Accounts payable, accrued expenses and other liabilities including payables to related parties of $00 and $0 at June 30, 2019 and December 31, 2018, respectively</v>
      </c>
      <c r="B26" s="74"/>
      <c r="C26" s="74" t="s">
        <v>25</v>
      </c>
      <c r="D26" s="75">
        <v>0</v>
      </c>
      <c r="E26" s="74"/>
      <c r="F26" s="74" t="s">
        <v>25</v>
      </c>
      <c r="G26" s="75">
        <v>42548</v>
      </c>
      <c r="H26" s="53"/>
      <c r="K26" s="74"/>
    </row>
    <row r="27" spans="1:11" s="237" customFormat="1" ht="12.75">
      <c r="A27" s="73" t="s">
        <v>16</v>
      </c>
      <c r="B27" s="74"/>
      <c r="C27" s="74" t="s">
        <v>25</v>
      </c>
      <c r="D27" s="75">
        <v>0</v>
      </c>
      <c r="E27" s="74"/>
      <c r="F27" s="74" t="s">
        <v>25</v>
      </c>
      <c r="G27" s="75">
        <v>24187</v>
      </c>
      <c r="H27" s="53"/>
      <c r="K27" s="74"/>
    </row>
    <row r="28" spans="1:11" s="237" customFormat="1" ht="12.75">
      <c r="A28" s="73" t="s">
        <v>359</v>
      </c>
      <c r="B28" s="74"/>
      <c r="C28" s="74"/>
      <c r="D28" s="75">
        <v>0</v>
      </c>
      <c r="E28" s="74"/>
      <c r="F28" s="74"/>
      <c r="G28" s="75">
        <v>0</v>
      </c>
      <c r="H28" s="53"/>
      <c r="K28" s="74"/>
    </row>
    <row r="29" spans="1:11" s="237" customFormat="1" ht="12.75">
      <c r="A29" s="73" t="s">
        <v>17</v>
      </c>
      <c r="B29" s="74"/>
      <c r="C29" s="74" t="s">
        <v>25</v>
      </c>
      <c r="D29" s="75">
        <v>0</v>
      </c>
      <c r="E29" s="74"/>
      <c r="F29" s="74" t="s">
        <v>25</v>
      </c>
      <c r="G29" s="75">
        <v>5009</v>
      </c>
      <c r="H29" s="53"/>
      <c r="K29" s="74"/>
    </row>
    <row r="30" spans="1:11" s="237" customFormat="1" ht="12.75">
      <c r="A30" s="73" t="s">
        <v>18</v>
      </c>
      <c r="B30" s="74"/>
      <c r="C30" s="74" t="s">
        <v>25</v>
      </c>
      <c r="D30" s="75">
        <v>0</v>
      </c>
      <c r="E30" s="74"/>
      <c r="F30" s="74" t="s">
        <v>25</v>
      </c>
      <c r="G30" s="75">
        <v>19627</v>
      </c>
      <c r="H30" s="53"/>
      <c r="K30" s="74"/>
    </row>
    <row r="31" spans="1:11" s="237" customFormat="1" ht="12.75">
      <c r="A31" s="78" t="s">
        <v>19</v>
      </c>
      <c r="B31" s="74"/>
      <c r="C31" s="83" t="s">
        <v>25</v>
      </c>
      <c r="D31" s="84">
        <f>SUM(D23:D30)</f>
        <v>0</v>
      </c>
      <c r="E31" s="74"/>
      <c r="F31" s="83" t="s">
        <v>25</v>
      </c>
      <c r="G31" s="84">
        <f>SUM(G23:G30)</f>
        <v>410626</v>
      </c>
      <c r="H31" s="53"/>
      <c r="K31" s="74"/>
    </row>
    <row r="32" spans="1:11" s="237" customFormat="1" ht="12.75">
      <c r="A32" s="81"/>
      <c r="B32" s="74"/>
      <c r="C32" s="74"/>
      <c r="D32" s="82"/>
      <c r="E32" s="74"/>
      <c r="F32" s="74"/>
      <c r="G32" s="82"/>
      <c r="H32" s="53"/>
      <c r="K32" s="74"/>
    </row>
    <row r="33" spans="1:11" s="237" customFormat="1" ht="12.75">
      <c r="A33" s="73" t="s">
        <v>357</v>
      </c>
      <c r="B33" s="76"/>
      <c r="C33" s="76" t="s">
        <v>25</v>
      </c>
      <c r="D33" s="77" t="s">
        <v>13</v>
      </c>
      <c r="E33" s="76"/>
      <c r="F33" s="76" t="s">
        <v>25</v>
      </c>
      <c r="G33" s="77" t="s">
        <v>13</v>
      </c>
      <c r="H33" s="265"/>
      <c r="K33" s="76"/>
    </row>
    <row r="34" spans="1:11" s="237" customFormat="1" ht="12.75">
      <c r="A34" s="73"/>
      <c r="B34" s="76"/>
      <c r="C34" s="76"/>
      <c r="D34" s="85"/>
      <c r="E34" s="76"/>
      <c r="F34" s="76"/>
      <c r="G34" s="85"/>
      <c r="H34" s="265"/>
      <c r="K34" s="76"/>
    </row>
    <row r="35" spans="1:11" s="237" customFormat="1" ht="12.75">
      <c r="A35" s="81" t="s">
        <v>20</v>
      </c>
      <c r="B35" s="76"/>
      <c r="C35" s="76" t="s">
        <v>25</v>
      </c>
      <c r="D35" s="77" t="s">
        <v>13</v>
      </c>
      <c r="E35" s="76"/>
      <c r="F35" s="76" t="s">
        <v>25</v>
      </c>
      <c r="G35" s="77" t="s">
        <v>13</v>
      </c>
      <c r="H35" s="265"/>
      <c r="K35" s="76"/>
    </row>
    <row r="36" spans="1:11" s="237" customFormat="1" ht="12.75">
      <c r="A36" s="73" t="s">
        <v>380</v>
      </c>
      <c r="B36" s="76"/>
      <c r="C36" s="86" t="s">
        <v>25</v>
      </c>
      <c r="D36" s="87">
        <v>0</v>
      </c>
      <c r="E36" s="76"/>
      <c r="F36" s="86" t="s">
        <v>25</v>
      </c>
      <c r="G36" s="87">
        <v>14179</v>
      </c>
      <c r="H36" s="265"/>
      <c r="K36" s="76"/>
    </row>
    <row r="37" spans="1:11" s="237" customFormat="1" ht="12.75">
      <c r="A37" s="73"/>
      <c r="B37" s="76"/>
      <c r="C37" s="76"/>
      <c r="D37" s="85"/>
      <c r="E37" s="76"/>
      <c r="F37" s="76"/>
      <c r="G37" s="85"/>
      <c r="H37" s="265"/>
      <c r="K37" s="76"/>
    </row>
    <row r="38" spans="1:11" s="237" customFormat="1" ht="12.75">
      <c r="A38" s="81" t="s">
        <v>21</v>
      </c>
      <c r="B38" s="76"/>
      <c r="C38" s="76" t="s">
        <v>25</v>
      </c>
      <c r="D38" s="77" t="s">
        <v>13</v>
      </c>
      <c r="E38" s="76"/>
      <c r="F38" s="76" t="s">
        <v>25</v>
      </c>
      <c r="G38" s="77" t="s">
        <v>13</v>
      </c>
      <c r="H38" s="265"/>
      <c r="K38" s="76"/>
    </row>
    <row r="39" spans="1:11" s="237" customFormat="1" ht="12.75">
      <c r="A39" s="73" t="s">
        <v>21</v>
      </c>
      <c r="B39" s="74"/>
      <c r="C39" s="74" t="s">
        <v>25</v>
      </c>
      <c r="D39" s="75">
        <v>0</v>
      </c>
      <c r="E39" s="74"/>
      <c r="F39" s="74" t="s">
        <v>25</v>
      </c>
      <c r="G39" s="75">
        <v>4573200</v>
      </c>
      <c r="H39" s="53"/>
      <c r="K39" s="74"/>
    </row>
    <row r="40" spans="1:11" s="237" customFormat="1" ht="12.75">
      <c r="A40" s="73" t="s">
        <v>358</v>
      </c>
      <c r="B40" s="76"/>
      <c r="C40" s="86" t="s">
        <v>25</v>
      </c>
      <c r="D40" s="87">
        <v>0</v>
      </c>
      <c r="E40" s="76"/>
      <c r="F40" s="86" t="s">
        <v>25</v>
      </c>
      <c r="G40" s="87">
        <v>-866</v>
      </c>
      <c r="H40" s="265"/>
      <c r="K40" s="76"/>
    </row>
    <row r="41" spans="1:11" s="237" customFormat="1" ht="12.75">
      <c r="A41" s="78" t="s">
        <v>22</v>
      </c>
      <c r="B41" s="74"/>
      <c r="C41" s="74" t="s">
        <v>25</v>
      </c>
      <c r="D41" s="75">
        <f>SUM(D39:D40)</f>
        <v>0</v>
      </c>
      <c r="E41" s="74"/>
      <c r="F41" s="74" t="s">
        <v>25</v>
      </c>
      <c r="G41" s="75">
        <f>SUM(G39:G40)</f>
        <v>4572334</v>
      </c>
      <c r="H41" s="53"/>
      <c r="K41" s="74"/>
    </row>
    <row r="42" spans="1:11" s="237" customFormat="1" ht="13.5" thickBot="1">
      <c r="A42" s="78" t="s">
        <v>23</v>
      </c>
      <c r="B42" s="74"/>
      <c r="C42" s="79" t="s">
        <v>24</v>
      </c>
      <c r="D42" s="80">
        <f>SUM(D31,D36,D41)</f>
        <v>0</v>
      </c>
      <c r="E42" s="74"/>
      <c r="F42" s="79" t="s">
        <v>24</v>
      </c>
      <c r="G42" s="80">
        <f>SUM(G31,G36,G41)</f>
        <v>4997139</v>
      </c>
      <c r="H42" s="53"/>
      <c r="K42" s="74"/>
    </row>
    <row r="43" spans="1:11" ht="15.75" thickTop="1"/>
  </sheetData>
  <mergeCells count="6">
    <mergeCell ref="C3:D3"/>
    <mergeCell ref="F3:G3"/>
    <mergeCell ref="C4:D4"/>
    <mergeCell ref="F4:G4"/>
    <mergeCell ref="C5:D5"/>
    <mergeCell ref="F5:G5"/>
  </mergeCells>
  <conditionalFormatting sqref="K1:K1048576">
    <cfRule type="containsText" dxfId="18" priority="2" operator="containsText" text="FALSE">
      <formula>NOT(ISERROR(SEARCH("FALSE",K1)))</formula>
    </cfRule>
  </conditionalFormatting>
  <conditionalFormatting sqref="F4:G4">
    <cfRule type="containsText" dxfId="17" priority="1" operator="containsText" text="FALSE">
      <formula>NOT(ISERROR(SEARCH("FALSE",F4)))</formula>
    </cfRule>
  </conditionalFormatting>
  <hyperlinks>
    <hyperlink ref="A1" location="FS_FinancialCondition" display="FS_FinancialCondition"/>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K8"/>
  <sheetViews>
    <sheetView workbookViewId="0">
      <selection activeCell="L34" sqref="L34:L35"/>
    </sheetView>
  </sheetViews>
  <sheetFormatPr defaultRowHeight="15"/>
  <cols>
    <col min="1" max="1" width="39" style="41" bestFit="1" customWidth="1"/>
    <col min="2" max="2" width="2.7109375" style="67" customWidth="1"/>
    <col min="3" max="3" width="1.7109375" style="67" customWidth="1"/>
    <col min="4" max="4" width="13.7109375" style="41" customWidth="1"/>
    <col min="5" max="5" width="2.7109375" style="67" customWidth="1"/>
    <col min="6" max="6" width="1.7109375" style="67" customWidth="1"/>
    <col min="7" max="7" width="13.7109375" style="41" customWidth="1"/>
    <col min="8" max="8" width="1.7109375" style="43" customWidth="1"/>
    <col min="9" max="10" width="9.140625" style="41"/>
    <col min="11" max="11" width="1.7109375" style="43" customWidth="1"/>
    <col min="12" max="16384" width="9.140625" style="41"/>
  </cols>
  <sheetData>
    <row r="1" spans="1:11" ht="18.75">
      <c r="A1" s="42" t="s">
        <v>206</v>
      </c>
    </row>
    <row r="2" spans="1:11">
      <c r="A2" s="44"/>
    </row>
    <row r="3" spans="1:11" s="47" customFormat="1" ht="11.25">
      <c r="A3" s="45"/>
      <c r="B3" s="88" t="s">
        <v>0</v>
      </c>
      <c r="C3" s="901" t="str">
        <f>CP_Longdate&amp;CY</f>
        <v>June 30, 2019</v>
      </c>
      <c r="D3" s="901"/>
      <c r="E3" s="88" t="s">
        <v>0</v>
      </c>
      <c r="F3" s="901" t="str">
        <f>FY_LongDate&amp;PY</f>
        <v>December 31, 2018</v>
      </c>
      <c r="G3" s="901"/>
      <c r="H3" s="117" t="s">
        <v>25</v>
      </c>
      <c r="K3" s="117" t="s">
        <v>25</v>
      </c>
    </row>
    <row r="4" spans="1:11" s="51" customFormat="1" ht="12.75">
      <c r="A4" s="52" t="s">
        <v>207</v>
      </c>
      <c r="B4" s="56" t="s">
        <v>25</v>
      </c>
      <c r="C4" s="56"/>
      <c r="D4" s="61" t="s">
        <v>13</v>
      </c>
      <c r="E4" s="56" t="s">
        <v>25</v>
      </c>
      <c r="F4" s="56"/>
      <c r="G4" s="61" t="s">
        <v>13</v>
      </c>
      <c r="H4" s="56"/>
      <c r="K4" s="56"/>
    </row>
    <row r="5" spans="1:11" s="51" customFormat="1" ht="12.75">
      <c r="A5" s="55" t="s">
        <v>203</v>
      </c>
      <c r="B5" s="53"/>
      <c r="C5" s="53" t="s">
        <v>24</v>
      </c>
      <c r="D5" s="54">
        <v>4251030</v>
      </c>
      <c r="E5" s="53"/>
      <c r="F5" s="53" t="s">
        <v>24</v>
      </c>
      <c r="G5" s="54">
        <v>4276568</v>
      </c>
      <c r="H5" s="53"/>
      <c r="K5" s="53"/>
    </row>
    <row r="6" spans="1:11" s="51" customFormat="1" ht="12.75">
      <c r="A6" s="55" t="s">
        <v>204</v>
      </c>
      <c r="B6" s="53"/>
      <c r="C6" s="53" t="s">
        <v>25</v>
      </c>
      <c r="D6" s="54">
        <v>13413</v>
      </c>
      <c r="E6" s="56"/>
      <c r="F6" s="56" t="s">
        <v>25</v>
      </c>
      <c r="G6" s="61">
        <v>7787</v>
      </c>
      <c r="H6" s="56"/>
      <c r="K6" s="56"/>
    </row>
    <row r="7" spans="1:11" s="51" customFormat="1" ht="13.5" thickBot="1">
      <c r="A7" s="52" t="s">
        <v>54</v>
      </c>
      <c r="B7" s="53"/>
      <c r="C7" s="59" t="s">
        <v>24</v>
      </c>
      <c r="D7" s="60">
        <f>SUM(D5:D6)</f>
        <v>4264443</v>
      </c>
      <c r="E7" s="53"/>
      <c r="F7" s="59" t="s">
        <v>24</v>
      </c>
      <c r="G7" s="60">
        <f>SUM(G5:G6)</f>
        <v>4284355</v>
      </c>
      <c r="H7" s="53"/>
      <c r="K7" s="53"/>
    </row>
    <row r="8" spans="1:11" ht="15.75" thickTop="1"/>
  </sheetData>
  <mergeCells count="2">
    <mergeCell ref="C3:D3"/>
    <mergeCell ref="F3:G3"/>
  </mergeCells>
  <conditionalFormatting sqref="K1:K1048576">
    <cfRule type="containsText" dxfId="3" priority="1" operator="containsText" text="FALSE">
      <formula>NOT(ISERROR(SEARCH("FALSE",K1)))</formula>
    </cfRule>
  </conditionalFormatting>
  <hyperlinks>
    <hyperlink ref="A1" location="Notes_Business_InfoRegarding" display="Notes_Business_InfoRegarding"/>
  </hyperlink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sheetPr>
  <dimension ref="A1:P50"/>
  <sheetViews>
    <sheetView workbookViewId="0">
      <selection activeCell="V19" sqref="V19"/>
    </sheetView>
  </sheetViews>
  <sheetFormatPr defaultRowHeight="15"/>
  <cols>
    <col min="1" max="1" width="50.5703125" style="41" customWidth="1"/>
    <col min="2" max="2" width="2.7109375" style="67" customWidth="1"/>
    <col min="3" max="3" width="1.7109375" style="67" customWidth="1"/>
    <col min="4" max="4" width="8.5703125" style="41" customWidth="1"/>
    <col min="5" max="5" width="2.7109375" style="41" customWidth="1"/>
    <col min="6" max="6" width="2.7109375" style="67" customWidth="1"/>
    <col min="7" max="7" width="1.7109375" style="67" customWidth="1"/>
    <col min="8" max="8" width="8.7109375" style="41" bestFit="1" customWidth="1"/>
    <col min="9" max="9" width="1.7109375" style="67" customWidth="1"/>
    <col min="10" max="10" width="1.85546875" style="67" hidden="1" customWidth="1"/>
    <col min="11" max="11" width="10.7109375" style="41" hidden="1" customWidth="1"/>
    <col min="12" max="12" width="1.7109375" style="213" hidden="1" customWidth="1"/>
    <col min="13" max="13" width="10.7109375" style="67" hidden="1" customWidth="1"/>
    <col min="14" max="14" width="1.85546875" style="41" hidden="1" customWidth="1"/>
    <col min="15" max="16384" width="9.140625" style="41"/>
  </cols>
  <sheetData>
    <row r="1" spans="1:16" ht="18.75">
      <c r="A1" s="42" t="s">
        <v>381</v>
      </c>
      <c r="J1" s="213"/>
      <c r="K1" s="118"/>
      <c r="M1" s="213"/>
      <c r="N1" s="118"/>
      <c r="P1" s="372" t="s">
        <v>566</v>
      </c>
    </row>
    <row r="2" spans="1:16">
      <c r="A2" s="44"/>
      <c r="J2" s="213"/>
      <c r="K2" s="118"/>
      <c r="M2" s="213"/>
      <c r="N2" s="118"/>
      <c r="P2" s="372" t="s">
        <v>567</v>
      </c>
    </row>
    <row r="3" spans="1:16" s="47" customFormat="1" ht="11.25" customHeight="1">
      <c r="A3" s="68"/>
      <c r="B3" s="91" t="s">
        <v>0</v>
      </c>
      <c r="C3" s="901" t="s">
        <v>1</v>
      </c>
      <c r="D3" s="901"/>
      <c r="E3" s="384"/>
      <c r="F3" s="91" t="s">
        <v>0</v>
      </c>
      <c r="G3" s="901" t="s">
        <v>28</v>
      </c>
      <c r="H3" s="901"/>
      <c r="I3" s="155" t="s">
        <v>13</v>
      </c>
      <c r="J3" s="336"/>
      <c r="K3" s="336"/>
      <c r="L3" s="155"/>
      <c r="M3" s="336"/>
      <c r="N3" s="336"/>
      <c r="P3" s="378"/>
    </row>
    <row r="4" spans="1:16" s="47" customFormat="1" ht="11.25" customHeight="1">
      <c r="A4" s="68"/>
      <c r="B4" s="91"/>
      <c r="C4" s="912" t="s">
        <v>382</v>
      </c>
      <c r="D4" s="912"/>
      <c r="E4" s="384"/>
      <c r="F4" s="231"/>
      <c r="G4" s="912" t="s">
        <v>382</v>
      </c>
      <c r="H4" s="912"/>
      <c r="I4" s="155"/>
      <c r="J4" s="336"/>
      <c r="K4" s="336"/>
      <c r="L4" s="155"/>
      <c r="M4" s="336"/>
      <c r="N4" s="336"/>
      <c r="P4" s="370"/>
    </row>
    <row r="5" spans="1:16" s="47" customFormat="1" ht="11.25" customHeight="1">
      <c r="A5" s="68"/>
      <c r="B5" s="91"/>
      <c r="C5" s="917" t="s">
        <v>383</v>
      </c>
      <c r="D5" s="917"/>
      <c r="E5" s="384"/>
      <c r="F5" s="231"/>
      <c r="G5" s="917" t="s">
        <v>383</v>
      </c>
      <c r="H5" s="917"/>
      <c r="I5" s="155"/>
      <c r="J5" s="336"/>
      <c r="K5" s="336"/>
      <c r="L5" s="155"/>
      <c r="M5" s="336"/>
      <c r="N5" s="336"/>
      <c r="P5" s="378"/>
    </row>
    <row r="6" spans="1:16" s="47" customFormat="1" ht="11.25" customHeight="1">
      <c r="A6" s="68"/>
      <c r="B6" s="91"/>
      <c r="C6" s="917" t="s">
        <v>30</v>
      </c>
      <c r="D6" s="917"/>
      <c r="E6" s="384"/>
      <c r="F6" s="231"/>
      <c r="G6" s="917" t="s">
        <v>30</v>
      </c>
      <c r="H6" s="917"/>
      <c r="I6" s="155"/>
      <c r="J6" s="336"/>
      <c r="K6" s="336"/>
      <c r="L6" s="155"/>
      <c r="M6" s="336"/>
      <c r="N6" s="336"/>
      <c r="P6" s="378"/>
    </row>
    <row r="7" spans="1:16" s="47" customFormat="1" ht="11.25" customHeight="1">
      <c r="A7" s="68"/>
      <c r="B7" s="91"/>
      <c r="C7" s="917" t="str">
        <f>CP_Longdate</f>
        <v>June 30, </v>
      </c>
      <c r="D7" s="917"/>
      <c r="E7" s="384"/>
      <c r="F7" s="231"/>
      <c r="G7" s="917" t="str">
        <f>CP_Longdate</f>
        <v>June 30, </v>
      </c>
      <c r="H7" s="917"/>
      <c r="I7" s="155"/>
      <c r="J7" s="336"/>
      <c r="K7" s="336"/>
      <c r="L7" s="155"/>
      <c r="M7" s="336"/>
      <c r="N7" s="336"/>
    </row>
    <row r="8" spans="1:16" s="47" customFormat="1" ht="11.25" customHeight="1">
      <c r="A8" s="68"/>
      <c r="B8" s="91"/>
      <c r="C8" s="901">
        <f>CY</f>
        <v>2019</v>
      </c>
      <c r="D8" s="901"/>
      <c r="E8" s="384"/>
      <c r="F8" s="231"/>
      <c r="G8" s="901">
        <f>PY</f>
        <v>2018</v>
      </c>
      <c r="H8" s="901"/>
      <c r="I8" s="337"/>
      <c r="J8" s="901" t="s">
        <v>552</v>
      </c>
      <c r="K8" s="901"/>
      <c r="L8" s="337"/>
      <c r="M8" s="901" t="s">
        <v>553</v>
      </c>
      <c r="N8" s="901"/>
    </row>
    <row r="9" spans="1:16" s="47" customFormat="1" ht="11.25" customHeight="1">
      <c r="A9" s="68"/>
      <c r="B9" s="91"/>
      <c r="C9" s="904" t="s">
        <v>384</v>
      </c>
      <c r="D9" s="904"/>
      <c r="E9" s="904"/>
      <c r="F9" s="904"/>
      <c r="G9" s="904"/>
      <c r="H9" s="904"/>
      <c r="I9" s="904"/>
      <c r="J9" s="904"/>
      <c r="K9" s="904"/>
      <c r="L9" s="904"/>
      <c r="M9" s="904"/>
      <c r="N9" s="904"/>
    </row>
    <row r="10" spans="1:16" s="237" customFormat="1" ht="12.75">
      <c r="A10" s="232" t="s">
        <v>34</v>
      </c>
      <c r="B10" s="233"/>
      <c r="C10" s="233" t="s">
        <v>24</v>
      </c>
      <c r="D10" s="234">
        <f>FS_StatementsofIncome!D14</f>
        <v>190485</v>
      </c>
      <c r="E10" s="381"/>
      <c r="F10" s="349"/>
      <c r="G10" s="233" t="s">
        <v>24</v>
      </c>
      <c r="H10" s="234">
        <f>FS_StatementsofIncome!K14</f>
        <v>171015</v>
      </c>
      <c r="I10" s="340" t="s">
        <v>13</v>
      </c>
      <c r="J10" s="233" t="s">
        <v>24</v>
      </c>
      <c r="K10" s="234">
        <f t="shared" ref="K10:K17" si="0">SUM(D10-H10)</f>
        <v>19470</v>
      </c>
      <c r="L10" s="235" t="s">
        <v>13</v>
      </c>
      <c r="M10" s="248">
        <f t="shared" ref="M10:M17" si="1">K10/H10*100</f>
        <v>11.384966231032365</v>
      </c>
      <c r="N10" s="338" t="s">
        <v>99</v>
      </c>
    </row>
    <row r="11" spans="1:16" s="237" customFormat="1" ht="12.75">
      <c r="A11" s="238" t="s">
        <v>35</v>
      </c>
      <c r="B11" s="233"/>
      <c r="C11" s="239" t="s">
        <v>25</v>
      </c>
      <c r="D11" s="240">
        <f>FS_StatementsofIncome!D15</f>
        <v>0</v>
      </c>
      <c r="E11" s="341"/>
      <c r="F11" s="349"/>
      <c r="G11" s="239" t="s">
        <v>25</v>
      </c>
      <c r="H11" s="382">
        <f>FS_StatementsofIncome!K15</f>
        <v>-19297</v>
      </c>
      <c r="I11" s="340" t="s">
        <v>13</v>
      </c>
      <c r="J11" s="239" t="s">
        <v>25</v>
      </c>
      <c r="K11" s="240">
        <f t="shared" si="0"/>
        <v>19297</v>
      </c>
      <c r="L11" s="235" t="s">
        <v>13</v>
      </c>
      <c r="M11" s="250">
        <f t="shared" si="1"/>
        <v>-100</v>
      </c>
      <c r="N11" s="338" t="s">
        <v>99</v>
      </c>
    </row>
    <row r="12" spans="1:16" s="237" customFormat="1" ht="12.75">
      <c r="A12" s="232" t="s">
        <v>36</v>
      </c>
      <c r="B12" s="233"/>
      <c r="C12" s="233" t="s">
        <v>25</v>
      </c>
      <c r="D12" s="234">
        <f>SUM(D10:D11)</f>
        <v>190485</v>
      </c>
      <c r="E12" s="381"/>
      <c r="F12" s="349"/>
      <c r="G12" s="233" t="s">
        <v>25</v>
      </c>
      <c r="H12" s="234">
        <f>SUM(H10:H11)</f>
        <v>151718</v>
      </c>
      <c r="I12" s="340" t="s">
        <v>13</v>
      </c>
      <c r="J12" s="235" t="s">
        <v>25</v>
      </c>
      <c r="K12" s="234">
        <f t="shared" si="0"/>
        <v>38767</v>
      </c>
      <c r="L12" s="235" t="s">
        <v>13</v>
      </c>
      <c r="M12" s="248">
        <f t="shared" si="1"/>
        <v>25.55201096771642</v>
      </c>
      <c r="N12" s="338" t="s">
        <v>99</v>
      </c>
    </row>
    <row r="13" spans="1:16" s="237" customFormat="1" ht="12.75">
      <c r="A13" s="232" t="s">
        <v>41</v>
      </c>
      <c r="B13" s="233"/>
      <c r="C13" s="239" t="s">
        <v>25</v>
      </c>
      <c r="D13" s="240">
        <f>FS_StatementsofIncome!D25</f>
        <v>159530</v>
      </c>
      <c r="E13" s="341"/>
      <c r="F13" s="349"/>
      <c r="G13" s="239" t="s">
        <v>25</v>
      </c>
      <c r="H13" s="240">
        <f>FS_StatementsofIncome!K25</f>
        <v>111556</v>
      </c>
      <c r="I13" s="340" t="s">
        <v>13</v>
      </c>
      <c r="J13" s="239" t="s">
        <v>25</v>
      </c>
      <c r="K13" s="240">
        <f t="shared" si="0"/>
        <v>47974</v>
      </c>
      <c r="L13" s="235" t="s">
        <v>13</v>
      </c>
      <c r="M13" s="250">
        <f t="shared" si="1"/>
        <v>43.00441034099466</v>
      </c>
      <c r="N13" s="338" t="s">
        <v>99</v>
      </c>
    </row>
    <row r="14" spans="1:16" s="237" customFormat="1" ht="12.75">
      <c r="A14" s="232" t="s">
        <v>42</v>
      </c>
      <c r="B14" s="233"/>
      <c r="C14" s="233" t="s">
        <v>25</v>
      </c>
      <c r="D14" s="234">
        <f>D12-D13</f>
        <v>30955</v>
      </c>
      <c r="E14" s="381"/>
      <c r="F14" s="349"/>
      <c r="G14" s="233" t="s">
        <v>25</v>
      </c>
      <c r="H14" s="381">
        <f>H12-H13</f>
        <v>40162</v>
      </c>
      <c r="I14" s="340" t="s">
        <v>13</v>
      </c>
      <c r="J14" s="235" t="s">
        <v>25</v>
      </c>
      <c r="K14" s="234">
        <f t="shared" si="0"/>
        <v>-9207</v>
      </c>
      <c r="L14" s="235" t="s">
        <v>13</v>
      </c>
      <c r="M14" s="248">
        <f t="shared" si="1"/>
        <v>-22.924655146656043</v>
      </c>
      <c r="N14" s="338" t="s">
        <v>99</v>
      </c>
    </row>
    <row r="15" spans="1:16" s="237" customFormat="1" ht="12.75">
      <c r="A15" s="232" t="s">
        <v>385</v>
      </c>
      <c r="B15" s="233"/>
      <c r="C15" s="239" t="s">
        <v>25</v>
      </c>
      <c r="D15" s="240">
        <f>FS_StatementsofIncome!D27</f>
        <v>175</v>
      </c>
      <c r="E15" s="341"/>
      <c r="F15" s="349"/>
      <c r="G15" s="239" t="s">
        <v>25</v>
      </c>
      <c r="H15" s="240">
        <f>FS_StatementsofIncome!K27</f>
        <v>582</v>
      </c>
      <c r="I15" s="340" t="s">
        <v>13</v>
      </c>
      <c r="J15" s="239" t="s">
        <v>25</v>
      </c>
      <c r="K15" s="240">
        <f t="shared" si="0"/>
        <v>-407</v>
      </c>
      <c r="L15" s="235" t="s">
        <v>13</v>
      </c>
      <c r="M15" s="250">
        <f t="shared" si="1"/>
        <v>-69.93127147766323</v>
      </c>
      <c r="N15" s="338" t="s">
        <v>99</v>
      </c>
    </row>
    <row r="16" spans="1:16" s="237" customFormat="1" ht="12.75">
      <c r="A16" s="232" t="s">
        <v>43</v>
      </c>
      <c r="B16" s="233"/>
      <c r="C16" s="233" t="s">
        <v>25</v>
      </c>
      <c r="D16" s="234">
        <f>SUM(D14:D15)</f>
        <v>31130</v>
      </c>
      <c r="E16" s="381"/>
      <c r="F16" s="349"/>
      <c r="G16" s="233" t="s">
        <v>25</v>
      </c>
      <c r="H16" s="234">
        <f>SUM(H14:H15)</f>
        <v>40744</v>
      </c>
      <c r="I16" s="340" t="s">
        <v>13</v>
      </c>
      <c r="J16" s="235" t="s">
        <v>25</v>
      </c>
      <c r="K16" s="234">
        <f t="shared" si="0"/>
        <v>-9614</v>
      </c>
      <c r="L16" s="235" t="s">
        <v>13</v>
      </c>
      <c r="M16" s="248">
        <f t="shared" si="1"/>
        <v>-23.596112311015119</v>
      </c>
      <c r="N16" s="338" t="s">
        <v>99</v>
      </c>
    </row>
    <row r="17" spans="1:14" s="201" customFormat="1" ht="12.75" customHeight="1">
      <c r="A17" s="238" t="s">
        <v>386</v>
      </c>
      <c r="B17" s="530"/>
      <c r="C17" s="733" t="s">
        <v>25</v>
      </c>
      <c r="D17" s="735">
        <f>FS_StatementsofIncome!D29</f>
        <v>-6314</v>
      </c>
      <c r="E17" s="735"/>
      <c r="F17" s="400"/>
      <c r="G17" s="344" t="s">
        <v>25</v>
      </c>
      <c r="H17" s="382">
        <f>FS_StatementsofIncome!K29</f>
        <v>-1847</v>
      </c>
      <c r="I17" s="733" t="s">
        <v>13</v>
      </c>
      <c r="J17" s="344" t="s">
        <v>25</v>
      </c>
      <c r="K17" s="382">
        <f t="shared" si="0"/>
        <v>-4467</v>
      </c>
      <c r="L17" s="733" t="s">
        <v>13</v>
      </c>
      <c r="M17" s="250">
        <f t="shared" si="1"/>
        <v>241.85165132647538</v>
      </c>
      <c r="N17" s="338" t="s">
        <v>99</v>
      </c>
    </row>
    <row r="18" spans="1:14" s="201" customFormat="1" ht="13.5" thickBot="1">
      <c r="A18" s="620" t="s">
        <v>45</v>
      </c>
      <c r="B18" s="530"/>
      <c r="C18" s="262" t="s">
        <v>24</v>
      </c>
      <c r="D18" s="407">
        <f>SUM(D16:D17)</f>
        <v>24816</v>
      </c>
      <c r="E18" s="735"/>
      <c r="F18" s="400"/>
      <c r="G18" s="241" t="s">
        <v>24</v>
      </c>
      <c r="H18" s="751">
        <f>SUM(H16:H17)</f>
        <v>38897</v>
      </c>
      <c r="I18" s="733"/>
      <c r="J18" s="733"/>
      <c r="K18" s="735"/>
      <c r="L18" s="733"/>
      <c r="M18" s="736"/>
      <c r="N18" s="338"/>
    </row>
    <row r="19" spans="1:14" s="201" customFormat="1" ht="12.75" customHeight="1" thickTop="1">
      <c r="A19" s="620" t="str">
        <f>FS_StatementsofIncome!A31</f>
        <v>Less: Pre-IPO net income attributable to Tradeweb Markets LLC</v>
      </c>
      <c r="B19" s="530"/>
      <c r="C19" s="733"/>
      <c r="D19" s="382">
        <f>FS_StatementsofIncome!D31</f>
        <v>0</v>
      </c>
      <c r="E19" s="735"/>
      <c r="F19" s="400"/>
      <c r="G19" s="733"/>
      <c r="H19" s="735"/>
      <c r="I19" s="733"/>
      <c r="J19" s="733"/>
      <c r="K19" s="735"/>
      <c r="L19" s="733"/>
      <c r="M19" s="736"/>
      <c r="N19" s="338"/>
    </row>
    <row r="20" spans="1:14" s="201" customFormat="1" ht="25.5">
      <c r="A20" s="620" t="str">
        <f>FS_StatementsofIncome!A32</f>
        <v>Net income attributable to Tradeweb Markets Inc. and non-controlling interests</v>
      </c>
      <c r="B20" s="530"/>
      <c r="C20" s="733"/>
      <c r="D20" s="735">
        <f>SUM(D18:D19)</f>
        <v>24816</v>
      </c>
      <c r="E20" s="735"/>
      <c r="F20" s="400"/>
      <c r="G20" s="733"/>
      <c r="H20" s="735"/>
      <c r="I20" s="733"/>
      <c r="J20" s="733"/>
      <c r="K20" s="735"/>
      <c r="L20" s="733"/>
      <c r="M20" s="736"/>
      <c r="N20" s="338"/>
    </row>
    <row r="21" spans="1:14" s="201" customFormat="1" ht="12.75">
      <c r="A21" s="620" t="str">
        <f>FS_StatementsofIncome!A33</f>
        <v>Less: Net income attributable to non-controlling interests</v>
      </c>
      <c r="B21" s="530"/>
      <c r="C21" s="733"/>
      <c r="D21" s="735">
        <f>FS_StatementsofIncome!D33</f>
        <v>11988</v>
      </c>
      <c r="E21" s="735"/>
      <c r="F21" s="400"/>
      <c r="G21" s="733"/>
      <c r="H21" s="735"/>
      <c r="I21" s="733"/>
      <c r="J21" s="733"/>
      <c r="K21" s="735"/>
      <c r="L21" s="733"/>
      <c r="M21" s="736"/>
      <c r="N21" s="338"/>
    </row>
    <row r="22" spans="1:14" s="201" customFormat="1" ht="13.5" thickBot="1">
      <c r="A22" s="620" t="str">
        <f>FS_StatementsofIncome!A34</f>
        <v>Net income attributable to Tradeweb Markets Inc.</v>
      </c>
      <c r="B22" s="530"/>
      <c r="C22" s="843" t="s">
        <v>24</v>
      </c>
      <c r="D22" s="751">
        <f>D20-D21</f>
        <v>12828</v>
      </c>
      <c r="E22" s="735"/>
      <c r="F22" s="400"/>
    </row>
    <row r="23" spans="1:14" ht="15.75" thickTop="1"/>
    <row r="28" spans="1:14" ht="18.75">
      <c r="A28" s="42" t="s">
        <v>554</v>
      </c>
    </row>
    <row r="30" spans="1:14" s="47" customFormat="1" ht="11.25" customHeight="1">
      <c r="A30" s="68"/>
      <c r="B30" s="91" t="s">
        <v>0</v>
      </c>
      <c r="C30" s="901" t="s">
        <v>1</v>
      </c>
      <c r="D30" s="901"/>
      <c r="E30" s="384"/>
      <c r="F30" s="231" t="s">
        <v>0</v>
      </c>
      <c r="G30" s="901" t="s">
        <v>28</v>
      </c>
      <c r="H30" s="901"/>
      <c r="I30" s="155" t="s">
        <v>13</v>
      </c>
      <c r="J30" s="336"/>
      <c r="K30" s="336"/>
      <c r="L30" s="155"/>
      <c r="M30" s="336"/>
      <c r="N30" s="336"/>
    </row>
    <row r="31" spans="1:14" s="47" customFormat="1" ht="11.25" customHeight="1">
      <c r="A31" s="68"/>
      <c r="B31" s="91"/>
      <c r="C31" s="912" t="s">
        <v>467</v>
      </c>
      <c r="D31" s="912"/>
      <c r="E31" s="384"/>
      <c r="F31" s="231"/>
      <c r="G31" s="912" t="s">
        <v>467</v>
      </c>
      <c r="H31" s="912"/>
      <c r="I31" s="155"/>
      <c r="J31" s="336"/>
      <c r="K31" s="336"/>
      <c r="L31" s="155"/>
      <c r="M31" s="336"/>
      <c r="N31" s="336"/>
    </row>
    <row r="32" spans="1:14" s="47" customFormat="1" ht="11.25" customHeight="1">
      <c r="A32" s="68"/>
      <c r="B32" s="91"/>
      <c r="C32" s="917" t="s">
        <v>383</v>
      </c>
      <c r="D32" s="917"/>
      <c r="E32" s="384"/>
      <c r="F32" s="231"/>
      <c r="G32" s="917" t="s">
        <v>383</v>
      </c>
      <c r="H32" s="917"/>
      <c r="I32" s="155"/>
      <c r="J32" s="336"/>
      <c r="K32" s="336"/>
      <c r="L32" s="155"/>
      <c r="M32" s="336"/>
      <c r="N32" s="336"/>
    </row>
    <row r="33" spans="1:14" s="47" customFormat="1" ht="11.25" customHeight="1">
      <c r="A33" s="68"/>
      <c r="B33" s="91"/>
      <c r="C33" s="917" t="s">
        <v>30</v>
      </c>
      <c r="D33" s="917"/>
      <c r="E33" s="384"/>
      <c r="F33" s="231"/>
      <c r="G33" s="917" t="s">
        <v>30</v>
      </c>
      <c r="H33" s="917"/>
      <c r="I33" s="155"/>
      <c r="J33" s="336"/>
      <c r="K33" s="336"/>
      <c r="L33" s="155"/>
      <c r="M33" s="336"/>
      <c r="N33" s="336"/>
    </row>
    <row r="34" spans="1:14" s="47" customFormat="1" ht="11.25" customHeight="1">
      <c r="A34" s="68"/>
      <c r="B34" s="91"/>
      <c r="C34" s="917" t="str">
        <f>CP_Longdate</f>
        <v>June 30, </v>
      </c>
      <c r="D34" s="917"/>
      <c r="E34" s="384"/>
      <c r="F34" s="231"/>
      <c r="G34" s="917" t="str">
        <f>CP_Longdate</f>
        <v>June 30, </v>
      </c>
      <c r="H34" s="917"/>
      <c r="I34" s="155"/>
      <c r="J34" s="336"/>
      <c r="K34" s="336"/>
      <c r="L34" s="155"/>
      <c r="M34" s="336"/>
      <c r="N34" s="336"/>
    </row>
    <row r="35" spans="1:14" s="47" customFormat="1" ht="11.25" customHeight="1">
      <c r="A35" s="68"/>
      <c r="B35" s="91"/>
      <c r="C35" s="901">
        <f>CY</f>
        <v>2019</v>
      </c>
      <c r="D35" s="901"/>
      <c r="E35" s="384"/>
      <c r="F35" s="231"/>
      <c r="G35" s="901">
        <f>PY</f>
        <v>2018</v>
      </c>
      <c r="H35" s="901"/>
      <c r="I35" s="337"/>
      <c r="J35" s="917" t="s">
        <v>552</v>
      </c>
      <c r="K35" s="917"/>
      <c r="L35" s="337"/>
      <c r="M35" s="901" t="s">
        <v>553</v>
      </c>
      <c r="N35" s="901"/>
    </row>
    <row r="36" spans="1:14" s="47" customFormat="1" ht="11.25" customHeight="1">
      <c r="A36" s="68"/>
      <c r="B36" s="91"/>
      <c r="C36" s="904" t="s">
        <v>384</v>
      </c>
      <c r="D36" s="904"/>
      <c r="E36" s="904"/>
      <c r="F36" s="904"/>
      <c r="G36" s="904"/>
      <c r="H36" s="904"/>
      <c r="I36" s="904"/>
      <c r="J36" s="904"/>
      <c r="K36" s="904"/>
      <c r="L36" s="904"/>
      <c r="M36" s="904"/>
      <c r="N36" s="904"/>
    </row>
    <row r="37" spans="1:14" s="237" customFormat="1" ht="12.75">
      <c r="A37" s="297" t="s">
        <v>34</v>
      </c>
      <c r="B37" s="265"/>
      <c r="C37" s="265" t="s">
        <v>24</v>
      </c>
      <c r="D37" s="234">
        <f>FS_StatementsofIncome!G14</f>
        <v>377277</v>
      </c>
      <c r="E37" s="381"/>
      <c r="F37" s="349"/>
      <c r="G37" s="265" t="s">
        <v>24</v>
      </c>
      <c r="H37" s="381">
        <f>FS_StatementsofIncome!N14</f>
        <v>340518</v>
      </c>
      <c r="I37" s="340" t="s">
        <v>13</v>
      </c>
      <c r="J37" s="265" t="s">
        <v>24</v>
      </c>
      <c r="K37" s="234">
        <f>SUM(D37-H37)</f>
        <v>36759</v>
      </c>
      <c r="L37" s="264" t="s">
        <v>13</v>
      </c>
      <c r="M37" s="248">
        <f t="shared" ref="M37:M44" si="2">K37/H37*100</f>
        <v>10.795024051591987</v>
      </c>
      <c r="N37" s="338" t="s">
        <v>99</v>
      </c>
    </row>
    <row r="38" spans="1:14" s="237" customFormat="1" ht="12.75">
      <c r="A38" s="238" t="s">
        <v>35</v>
      </c>
      <c r="B38" s="265"/>
      <c r="C38" s="239" t="s">
        <v>25</v>
      </c>
      <c r="D38" s="240">
        <f>FS_StatementsofIncome!G15</f>
        <v>0</v>
      </c>
      <c r="E38" s="341"/>
      <c r="F38" s="349"/>
      <c r="G38" s="239" t="s">
        <v>25</v>
      </c>
      <c r="H38" s="382">
        <f>FS_StatementsofIncome!N15</f>
        <v>-29367</v>
      </c>
      <c r="I38" s="340" t="s">
        <v>13</v>
      </c>
      <c r="J38" s="239" t="s">
        <v>25</v>
      </c>
      <c r="K38" s="240">
        <f>SUM(D38-H38)</f>
        <v>29367</v>
      </c>
      <c r="L38" s="264" t="s">
        <v>13</v>
      </c>
      <c r="M38" s="250">
        <f t="shared" si="2"/>
        <v>-100</v>
      </c>
      <c r="N38" s="338" t="s">
        <v>99</v>
      </c>
    </row>
    <row r="39" spans="1:14" s="237" customFormat="1" ht="12.75">
      <c r="A39" s="297" t="s">
        <v>36</v>
      </c>
      <c r="B39" s="265"/>
      <c r="C39" s="265" t="s">
        <v>25</v>
      </c>
      <c r="D39" s="234">
        <f>SUM(D37:D38)</f>
        <v>377277</v>
      </c>
      <c r="E39" s="381"/>
      <c r="F39" s="349"/>
      <c r="G39" s="265" t="s">
        <v>25</v>
      </c>
      <c r="H39" s="381">
        <f>SUM(H37:H38)</f>
        <v>311151</v>
      </c>
      <c r="I39" s="340" t="s">
        <v>13</v>
      </c>
      <c r="J39" s="264" t="s">
        <v>25</v>
      </c>
      <c r="K39" s="234">
        <f>SUM(D39-H39)</f>
        <v>66126</v>
      </c>
      <c r="L39" s="264" t="s">
        <v>13</v>
      </c>
      <c r="M39" s="248">
        <f t="shared" si="2"/>
        <v>21.252060896477914</v>
      </c>
      <c r="N39" s="338" t="s">
        <v>99</v>
      </c>
    </row>
    <row r="40" spans="1:14" s="237" customFormat="1" ht="12.75">
      <c r="A40" s="297" t="s">
        <v>41</v>
      </c>
      <c r="B40" s="265"/>
      <c r="C40" s="239" t="s">
        <v>25</v>
      </c>
      <c r="D40" s="240">
        <f>FS_StatementsofIncome!G25</f>
        <v>300045</v>
      </c>
      <c r="E40" s="341"/>
      <c r="F40" s="349"/>
      <c r="G40" s="239" t="s">
        <v>25</v>
      </c>
      <c r="H40" s="382">
        <f>FS_StatementsofIncome!N25</f>
        <v>223634</v>
      </c>
      <c r="I40" s="340" t="s">
        <v>13</v>
      </c>
      <c r="J40" s="239" t="s">
        <v>25</v>
      </c>
      <c r="K40" s="240">
        <f>SUM(D40-H40)</f>
        <v>76411</v>
      </c>
      <c r="L40" s="264" t="s">
        <v>13</v>
      </c>
      <c r="M40" s="250">
        <f t="shared" si="2"/>
        <v>34.167881449153526</v>
      </c>
      <c r="N40" s="338" t="s">
        <v>99</v>
      </c>
    </row>
    <row r="41" spans="1:14" s="237" customFormat="1" ht="12.75">
      <c r="A41" s="297" t="s">
        <v>42</v>
      </c>
      <c r="B41" s="265"/>
      <c r="C41" s="265" t="s">
        <v>25</v>
      </c>
      <c r="D41" s="234">
        <f>D39-D40</f>
        <v>77232</v>
      </c>
      <c r="E41" s="381"/>
      <c r="F41" s="349"/>
      <c r="G41" s="265" t="s">
        <v>25</v>
      </c>
      <c r="H41" s="381">
        <f>H39-H40</f>
        <v>87517</v>
      </c>
      <c r="I41" s="340" t="s">
        <v>13</v>
      </c>
      <c r="J41" s="264" t="s">
        <v>25</v>
      </c>
      <c r="K41" s="381">
        <f>K39-K40</f>
        <v>-10285</v>
      </c>
      <c r="L41" s="264" t="s">
        <v>13</v>
      </c>
      <c r="M41" s="248">
        <f t="shared" si="2"/>
        <v>-11.752002468091915</v>
      </c>
      <c r="N41" s="338" t="s">
        <v>99</v>
      </c>
    </row>
    <row r="42" spans="1:14" s="237" customFormat="1" ht="12.75">
      <c r="A42" s="297" t="s">
        <v>385</v>
      </c>
      <c r="B42" s="265"/>
      <c r="C42" s="239" t="s">
        <v>25</v>
      </c>
      <c r="D42" s="240">
        <f>FS_StatementsofIncome!G27</f>
        <v>1033</v>
      </c>
      <c r="E42" s="341"/>
      <c r="F42" s="349"/>
      <c r="G42" s="239" t="s">
        <v>25</v>
      </c>
      <c r="H42" s="382">
        <f>FS_StatementsofIncome!N27</f>
        <v>1053</v>
      </c>
      <c r="I42" s="340" t="s">
        <v>13</v>
      </c>
      <c r="J42" s="239" t="s">
        <v>25</v>
      </c>
      <c r="K42" s="240">
        <f>SUM(D42-H42)</f>
        <v>-20</v>
      </c>
      <c r="L42" s="264" t="s">
        <v>13</v>
      </c>
      <c r="M42" s="250">
        <f t="shared" si="2"/>
        <v>-1.899335232668566</v>
      </c>
      <c r="N42" s="338" t="s">
        <v>99</v>
      </c>
    </row>
    <row r="43" spans="1:14" s="237" customFormat="1" ht="12.75">
      <c r="A43" s="297" t="s">
        <v>43</v>
      </c>
      <c r="B43" s="265"/>
      <c r="C43" s="265" t="s">
        <v>25</v>
      </c>
      <c r="D43" s="234">
        <f>SUM(D41:D42)</f>
        <v>78265</v>
      </c>
      <c r="E43" s="381"/>
      <c r="F43" s="349"/>
      <c r="G43" s="265" t="s">
        <v>25</v>
      </c>
      <c r="H43" s="381">
        <f>SUM(H41:H42)</f>
        <v>88570</v>
      </c>
      <c r="I43" s="340" t="s">
        <v>13</v>
      </c>
      <c r="J43" s="264" t="s">
        <v>25</v>
      </c>
      <c r="K43" s="234">
        <f>SUM(D43-H43)</f>
        <v>-10305</v>
      </c>
      <c r="L43" s="264" t="s">
        <v>13</v>
      </c>
      <c r="M43" s="248">
        <f t="shared" si="2"/>
        <v>-11.634865078469007</v>
      </c>
      <c r="N43" s="338" t="s">
        <v>99</v>
      </c>
    </row>
    <row r="44" spans="1:14" s="237" customFormat="1" ht="12.75">
      <c r="A44" s="238" t="s">
        <v>386</v>
      </c>
      <c r="B44" s="265"/>
      <c r="C44" s="733" t="s">
        <v>25</v>
      </c>
      <c r="D44" s="735">
        <f>FS_StatementsofIncome!G29</f>
        <v>-11097</v>
      </c>
      <c r="E44" s="341"/>
      <c r="F44" s="349"/>
      <c r="G44" s="733" t="s">
        <v>25</v>
      </c>
      <c r="H44" s="735">
        <f>FS_StatementsofIncome!N29</f>
        <v>-4365</v>
      </c>
      <c r="I44" s="340" t="s">
        <v>13</v>
      </c>
      <c r="J44" s="239" t="s">
        <v>25</v>
      </c>
      <c r="K44" s="240">
        <f>SUM(D44-H44)</f>
        <v>-6732</v>
      </c>
      <c r="L44" s="264" t="s">
        <v>13</v>
      </c>
      <c r="M44" s="250">
        <f t="shared" si="2"/>
        <v>154.22680412371136</v>
      </c>
      <c r="N44" s="338" t="s">
        <v>99</v>
      </c>
    </row>
    <row r="45" spans="1:14" s="237" customFormat="1" ht="13.5" thickBot="1">
      <c r="A45" s="297" t="s">
        <v>45</v>
      </c>
      <c r="B45" s="265"/>
      <c r="C45" s="262" t="s">
        <v>24</v>
      </c>
      <c r="D45" s="407">
        <f>SUM(D43:D44)</f>
        <v>67168</v>
      </c>
      <c r="E45" s="341"/>
      <c r="F45" s="349"/>
      <c r="G45" s="843" t="s">
        <v>24</v>
      </c>
      <c r="H45" s="844">
        <f>SUM(H43:H44)</f>
        <v>84205</v>
      </c>
      <c r="I45" s="340" t="s">
        <v>13</v>
      </c>
      <c r="J45" s="241" t="s">
        <v>24</v>
      </c>
      <c r="K45" s="254">
        <f>SUM(D45-H45)</f>
        <v>-17037</v>
      </c>
      <c r="L45" s="264" t="s">
        <v>13</v>
      </c>
      <c r="M45" s="385">
        <f>K45/H45*100</f>
        <v>-20.232765275221187</v>
      </c>
      <c r="N45" s="338" t="s">
        <v>99</v>
      </c>
    </row>
    <row r="46" spans="1:14" s="750" customFormat="1" ht="12.75" customHeight="1" thickTop="1">
      <c r="A46" s="620" t="s">
        <v>595</v>
      </c>
      <c r="B46" s="530"/>
      <c r="C46" s="344"/>
      <c r="D46" s="382">
        <f>FS_StatementsofIncome!G31</f>
        <v>42352</v>
      </c>
      <c r="E46" s="735"/>
      <c r="F46" s="400"/>
      <c r="G46" s="733"/>
      <c r="H46" s="735"/>
      <c r="I46" s="733"/>
      <c r="J46" s="733"/>
      <c r="K46" s="735"/>
      <c r="L46" s="733"/>
      <c r="M46" s="736"/>
      <c r="N46" s="338"/>
    </row>
    <row r="47" spans="1:14" s="750" customFormat="1" ht="25.5">
      <c r="A47" s="620" t="s">
        <v>601</v>
      </c>
      <c r="B47" s="530"/>
      <c r="C47" s="733"/>
      <c r="D47" s="735">
        <f>D45-D46</f>
        <v>24816</v>
      </c>
      <c r="E47" s="735"/>
      <c r="F47" s="400"/>
      <c r="G47" s="733"/>
      <c r="H47" s="735"/>
      <c r="I47" s="733"/>
      <c r="J47" s="733"/>
      <c r="K47" s="735"/>
      <c r="L47" s="733"/>
      <c r="M47" s="736"/>
      <c r="N47" s="338"/>
    </row>
    <row r="48" spans="1:14" s="750" customFormat="1" ht="12.75">
      <c r="A48" s="620" t="s">
        <v>504</v>
      </c>
      <c r="B48" s="530"/>
      <c r="C48" s="733"/>
      <c r="D48" s="735">
        <f>FS_StatementsofIncome!G33</f>
        <v>11988</v>
      </c>
      <c r="E48" s="735"/>
      <c r="F48" s="400"/>
      <c r="G48" s="733"/>
      <c r="H48" s="735"/>
      <c r="I48" s="733"/>
      <c r="J48" s="733"/>
      <c r="K48" s="735"/>
      <c r="L48" s="733"/>
      <c r="M48" s="736"/>
      <c r="N48" s="338"/>
    </row>
    <row r="49" spans="1:14" s="750" customFormat="1" ht="13.5" thickBot="1">
      <c r="A49" s="620" t="s">
        <v>505</v>
      </c>
      <c r="B49" s="530"/>
      <c r="C49" s="843" t="s">
        <v>24</v>
      </c>
      <c r="D49" s="751">
        <f>D47-D48</f>
        <v>12828</v>
      </c>
      <c r="E49" s="735"/>
      <c r="F49" s="400"/>
      <c r="G49" s="733"/>
      <c r="H49" s="735"/>
      <c r="I49" s="733"/>
      <c r="J49" s="733"/>
      <c r="K49" s="735"/>
      <c r="L49" s="733"/>
      <c r="M49" s="736"/>
      <c r="N49" s="338"/>
    </row>
    <row r="50" spans="1:14" ht="15.75" thickTop="1"/>
  </sheetData>
  <mergeCells count="30">
    <mergeCell ref="C36:N36"/>
    <mergeCell ref="C9:N9"/>
    <mergeCell ref="G34:H34"/>
    <mergeCell ref="C35:D35"/>
    <mergeCell ref="G35:H35"/>
    <mergeCell ref="J35:K35"/>
    <mergeCell ref="M35:N35"/>
    <mergeCell ref="C33:D33"/>
    <mergeCell ref="G30:H30"/>
    <mergeCell ref="G31:H31"/>
    <mergeCell ref="G32:H32"/>
    <mergeCell ref="G33:H33"/>
    <mergeCell ref="C34:D34"/>
    <mergeCell ref="C30:D30"/>
    <mergeCell ref="C31:D31"/>
    <mergeCell ref="C32:D32"/>
    <mergeCell ref="C8:D8"/>
    <mergeCell ref="C3:D3"/>
    <mergeCell ref="C4:D4"/>
    <mergeCell ref="C5:D5"/>
    <mergeCell ref="C6:D6"/>
    <mergeCell ref="C7:D7"/>
    <mergeCell ref="G8:H8"/>
    <mergeCell ref="M8:N8"/>
    <mergeCell ref="G3:H3"/>
    <mergeCell ref="G4:H4"/>
    <mergeCell ref="G5:H5"/>
    <mergeCell ref="G6:H6"/>
    <mergeCell ref="G7:H7"/>
    <mergeCell ref="J8:K8"/>
  </mergeCells>
  <hyperlinks>
    <hyperlink ref="A1" location="MDA_ResultsOfOperations" display="MDA_ResultsOfOperations"/>
    <hyperlink ref="A28" location="MDA_ResultsOfOperations_YTD" display="MDA_ResultsOfOperations_YTD"/>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0000"/>
  </sheetPr>
  <dimension ref="A1:U45"/>
  <sheetViews>
    <sheetView workbookViewId="0">
      <selection activeCell="D10" sqref="D10"/>
    </sheetView>
  </sheetViews>
  <sheetFormatPr defaultRowHeight="15"/>
  <cols>
    <col min="1" max="1" width="31" style="41" bestFit="1" customWidth="1"/>
    <col min="2" max="2" width="2.7109375" style="67" customWidth="1"/>
    <col min="3" max="3" width="1.7109375" style="67" customWidth="1"/>
    <col min="4" max="4" width="8.5703125" style="43" customWidth="1"/>
    <col min="5" max="5" width="2.7109375" style="67" customWidth="1"/>
    <col min="6" max="6" width="9" style="43" customWidth="1"/>
    <col min="7" max="7" width="2.28515625" style="67" customWidth="1"/>
    <col min="8" max="9" width="1.7109375" style="67" customWidth="1"/>
    <col min="10" max="10" width="8.7109375" style="43" bestFit="1" customWidth="1"/>
    <col min="11" max="11" width="2.7109375" style="67" customWidth="1"/>
    <col min="12" max="12" width="9" style="43" customWidth="1"/>
    <col min="13" max="13" width="2.7109375" style="67" customWidth="1"/>
    <col min="14" max="14" width="1.7109375" style="67" customWidth="1"/>
    <col min="15" max="15" width="8.28515625" style="41" bestFit="1" customWidth="1"/>
    <col min="16" max="16" width="2.7109375" style="67" customWidth="1"/>
    <col min="17" max="17" width="8.7109375" style="43" customWidth="1"/>
    <col min="18" max="18" width="2.28515625" style="67" customWidth="1"/>
    <col min="19" max="16384" width="9.140625" style="41"/>
  </cols>
  <sheetData>
    <row r="1" spans="1:20" ht="18.75">
      <c r="A1" s="42" t="s">
        <v>387</v>
      </c>
      <c r="T1" s="373" t="s">
        <v>561</v>
      </c>
    </row>
    <row r="2" spans="1:20">
      <c r="A2" s="44"/>
      <c r="T2" s="372" t="s">
        <v>562</v>
      </c>
    </row>
    <row r="3" spans="1:20" s="47" customFormat="1" ht="11.25" customHeight="1">
      <c r="A3" s="68"/>
      <c r="B3" s="91"/>
      <c r="C3" s="901" t="s">
        <v>1</v>
      </c>
      <c r="D3" s="901"/>
      <c r="E3" s="901"/>
      <c r="F3" s="901"/>
      <c r="G3" s="155"/>
      <c r="H3" s="231"/>
      <c r="I3" s="901" t="s">
        <v>28</v>
      </c>
      <c r="J3" s="901"/>
      <c r="K3" s="901"/>
      <c r="L3" s="901"/>
      <c r="M3" s="91"/>
      <c r="N3" s="91"/>
      <c r="O3" s="222"/>
      <c r="P3" s="91"/>
      <c r="Q3" s="219"/>
      <c r="R3" s="91" t="s">
        <v>25</v>
      </c>
      <c r="T3" s="378"/>
    </row>
    <row r="4" spans="1:20" s="47" customFormat="1" ht="11.25" customHeight="1">
      <c r="A4" s="68"/>
      <c r="B4" s="91"/>
      <c r="C4" s="917" t="s">
        <v>29</v>
      </c>
      <c r="D4" s="917"/>
      <c r="E4" s="917"/>
      <c r="F4" s="917"/>
      <c r="G4" s="155"/>
      <c r="H4" s="231"/>
      <c r="I4" s="917" t="s">
        <v>29</v>
      </c>
      <c r="J4" s="917"/>
      <c r="K4" s="917"/>
      <c r="L4" s="917"/>
      <c r="M4" s="91"/>
      <c r="N4" s="91"/>
      <c r="O4" s="222"/>
      <c r="P4" s="91"/>
      <c r="Q4" s="219"/>
      <c r="R4" s="91" t="s">
        <v>25</v>
      </c>
      <c r="T4" s="371" t="s">
        <v>563</v>
      </c>
    </row>
    <row r="5" spans="1:20" s="47" customFormat="1" ht="11.25" customHeight="1">
      <c r="A5" s="68"/>
      <c r="B5" s="91"/>
      <c r="C5" s="901" t="str">
        <f>"Ended "&amp;CP_Longdate&amp;CY</f>
        <v>Ended June 30, 2019</v>
      </c>
      <c r="D5" s="901"/>
      <c r="E5" s="901"/>
      <c r="F5" s="901"/>
      <c r="G5" s="155"/>
      <c r="H5" s="231"/>
      <c r="I5" s="901" t="str">
        <f>"Ended "&amp;CP_Longdate&amp;PY</f>
        <v>Ended June 30, 2018</v>
      </c>
      <c r="J5" s="901"/>
      <c r="K5" s="901"/>
      <c r="L5" s="901"/>
      <c r="M5" s="91"/>
      <c r="N5" s="91"/>
      <c r="O5" s="222"/>
      <c r="P5" s="91"/>
      <c r="Q5" s="219"/>
      <c r="R5" s="91" t="s">
        <v>25</v>
      </c>
      <c r="T5" s="370" t="s">
        <v>564</v>
      </c>
    </row>
    <row r="6" spans="1:20" s="47" customFormat="1" ht="11.25" customHeight="1">
      <c r="A6" s="68"/>
      <c r="B6" s="88" t="s">
        <v>0</v>
      </c>
      <c r="C6" s="88"/>
      <c r="D6" s="155"/>
      <c r="E6" s="243" t="s">
        <v>0</v>
      </c>
      <c r="F6" s="126" t="s">
        <v>388</v>
      </c>
      <c r="G6" s="243" t="s">
        <v>13</v>
      </c>
      <c r="H6" s="89" t="s">
        <v>13</v>
      </c>
      <c r="I6" s="243"/>
      <c r="J6" s="155"/>
      <c r="K6" s="243" t="s">
        <v>0</v>
      </c>
      <c r="L6" s="126" t="s">
        <v>388</v>
      </c>
      <c r="M6" s="88" t="s">
        <v>0</v>
      </c>
      <c r="N6" s="91"/>
      <c r="O6" s="222"/>
      <c r="P6" s="88" t="s">
        <v>0</v>
      </c>
      <c r="Q6" s="219"/>
      <c r="R6" s="91" t="s">
        <v>25</v>
      </c>
    </row>
    <row r="7" spans="1:20" s="47" customFormat="1" ht="11.25" customHeight="1">
      <c r="A7" s="68"/>
      <c r="B7" s="88"/>
      <c r="C7" s="901" t="s">
        <v>24</v>
      </c>
      <c r="D7" s="901"/>
      <c r="E7" s="88"/>
      <c r="F7" s="218" t="s">
        <v>389</v>
      </c>
      <c r="G7" s="243"/>
      <c r="H7" s="89"/>
      <c r="I7" s="901" t="s">
        <v>24</v>
      </c>
      <c r="J7" s="901"/>
      <c r="K7" s="88"/>
      <c r="L7" s="218" t="s">
        <v>389</v>
      </c>
      <c r="M7" s="88"/>
      <c r="N7" s="901" t="s">
        <v>390</v>
      </c>
      <c r="O7" s="901"/>
      <c r="P7" s="88"/>
      <c r="Q7" s="218" t="s">
        <v>391</v>
      </c>
      <c r="R7" s="91" t="s">
        <v>25</v>
      </c>
    </row>
    <row r="8" spans="1:20" s="47" customFormat="1" ht="11.25" customHeight="1">
      <c r="A8" s="68"/>
      <c r="B8" s="91"/>
      <c r="C8" s="927" t="s">
        <v>384</v>
      </c>
      <c r="D8" s="928"/>
      <c r="E8" s="928"/>
      <c r="F8" s="928"/>
      <c r="G8" s="928"/>
      <c r="H8" s="928"/>
      <c r="I8" s="928"/>
      <c r="J8" s="928"/>
      <c r="K8" s="928"/>
      <c r="L8" s="928"/>
      <c r="M8" s="928"/>
      <c r="N8" s="305"/>
      <c r="O8" s="305"/>
      <c r="P8" s="305"/>
      <c r="Q8" s="305"/>
      <c r="R8" s="91" t="s">
        <v>25</v>
      </c>
    </row>
    <row r="9" spans="1:20" s="237" customFormat="1" ht="12.75" customHeight="1">
      <c r="A9" s="48" t="s">
        <v>31</v>
      </c>
      <c r="B9" s="233"/>
      <c r="C9" s="233"/>
      <c r="D9" s="233" t="s">
        <v>25</v>
      </c>
      <c r="E9" s="233" t="s">
        <v>13</v>
      </c>
      <c r="F9" s="244" t="s">
        <v>13</v>
      </c>
      <c r="G9" s="235" t="s">
        <v>25</v>
      </c>
      <c r="H9" s="236" t="s">
        <v>13</v>
      </c>
      <c r="I9" s="235"/>
      <c r="J9" s="233"/>
      <c r="K9" s="233"/>
      <c r="L9" s="233" t="s">
        <v>25</v>
      </c>
      <c r="M9" s="233" t="s">
        <v>13</v>
      </c>
      <c r="N9" s="233"/>
      <c r="O9" s="245"/>
      <c r="P9" s="233" t="s">
        <v>13</v>
      </c>
      <c r="Q9" s="233" t="s">
        <v>25</v>
      </c>
      <c r="R9" s="233" t="s">
        <v>13</v>
      </c>
    </row>
    <row r="10" spans="1:20" s="237" customFormat="1" ht="12.75" customHeight="1">
      <c r="A10" s="232" t="s">
        <v>90</v>
      </c>
      <c r="B10" s="233"/>
      <c r="C10" s="233" t="s">
        <v>24</v>
      </c>
      <c r="D10" s="246">
        <f>FS_StatementsofIncome!D9</f>
        <v>103952</v>
      </c>
      <c r="E10" s="247"/>
      <c r="F10" s="386">
        <f>D10/$D$14*100</f>
        <v>54.572276032233511</v>
      </c>
      <c r="G10" s="235" t="s">
        <v>392</v>
      </c>
      <c r="H10" s="236" t="s">
        <v>13</v>
      </c>
      <c r="I10" s="233" t="s">
        <v>24</v>
      </c>
      <c r="J10" s="381">
        <f>FS_StatementsofIncome!K9</f>
        <v>91030</v>
      </c>
      <c r="K10" s="247"/>
      <c r="L10" s="386">
        <f>J10/$J$14*100</f>
        <v>53.229248896295644</v>
      </c>
      <c r="M10" s="235" t="s">
        <v>392</v>
      </c>
      <c r="N10" s="233" t="s">
        <v>24</v>
      </c>
      <c r="O10" s="234">
        <f t="shared" ref="O10:O16" si="0">D10-J10</f>
        <v>12922</v>
      </c>
      <c r="P10" s="233" t="s">
        <v>13</v>
      </c>
      <c r="Q10" s="248">
        <f t="shared" ref="Q10:Q16" si="1">O10/J10*100</f>
        <v>14.195320224101945</v>
      </c>
      <c r="R10" s="233" t="s">
        <v>99</v>
      </c>
    </row>
    <row r="11" spans="1:20" s="237" customFormat="1" ht="12.75" customHeight="1">
      <c r="A11" s="232" t="s">
        <v>393</v>
      </c>
      <c r="B11" s="233"/>
      <c r="C11" s="233" t="s">
        <v>25</v>
      </c>
      <c r="D11" s="396">
        <f>FS_StatementsofIncome!D10+FS_StatementsofIncome!D12</f>
        <v>47951</v>
      </c>
      <c r="E11" s="247"/>
      <c r="F11" s="386">
        <f>D11/$D$14*100</f>
        <v>25.173110743628108</v>
      </c>
      <c r="G11" s="235" t="s">
        <v>392</v>
      </c>
      <c r="H11" s="236" t="s">
        <v>13</v>
      </c>
      <c r="I11" s="233" t="s">
        <v>25</v>
      </c>
      <c r="J11" s="396">
        <f>FS_StatementsofIncome!K10+FS_StatementsofIncome!K12</f>
        <v>49728</v>
      </c>
      <c r="K11" s="247"/>
      <c r="L11" s="386">
        <f>J11/$J$14*100</f>
        <v>29.078151039382512</v>
      </c>
      <c r="M11" s="235" t="s">
        <v>392</v>
      </c>
      <c r="N11" s="233" t="s">
        <v>25</v>
      </c>
      <c r="O11" s="381">
        <f t="shared" si="0"/>
        <v>-1777</v>
      </c>
      <c r="P11" s="233" t="s">
        <v>13</v>
      </c>
      <c r="Q11" s="248">
        <f t="shared" si="1"/>
        <v>-3.5734395109395107</v>
      </c>
      <c r="R11" s="233" t="s">
        <v>99</v>
      </c>
    </row>
    <row r="12" spans="1:20" s="237" customFormat="1" ht="12.75" customHeight="1">
      <c r="A12" s="232" t="s">
        <v>88</v>
      </c>
      <c r="B12" s="233"/>
      <c r="C12" s="233" t="s">
        <v>25</v>
      </c>
      <c r="D12" s="396">
        <f>FS_StatementsofIncome!D11</f>
        <v>36413</v>
      </c>
      <c r="E12" s="247"/>
      <c r="F12" s="386">
        <f>D12/$D$14*100</f>
        <v>19.115940887733942</v>
      </c>
      <c r="G12" s="235" t="s">
        <v>392</v>
      </c>
      <c r="H12" s="236" t="s">
        <v>13</v>
      </c>
      <c r="I12" s="233" t="s">
        <v>25</v>
      </c>
      <c r="J12" s="381">
        <f>FS_StatementsofIncome!K11</f>
        <v>27553</v>
      </c>
      <c r="K12" s="247"/>
      <c r="L12" s="386">
        <f>J12/$J$14*100</f>
        <v>16.111452211794287</v>
      </c>
      <c r="M12" s="235" t="s">
        <v>392</v>
      </c>
      <c r="N12" s="233" t="s">
        <v>25</v>
      </c>
      <c r="O12" s="381">
        <f t="shared" si="0"/>
        <v>8860</v>
      </c>
      <c r="P12" s="233" t="s">
        <v>13</v>
      </c>
      <c r="Q12" s="248">
        <f t="shared" si="1"/>
        <v>32.156208035422637</v>
      </c>
      <c r="R12" s="233" t="s">
        <v>99</v>
      </c>
    </row>
    <row r="13" spans="1:20" s="237" customFormat="1" ht="12.75" customHeight="1">
      <c r="A13" s="232" t="s">
        <v>33</v>
      </c>
      <c r="B13" s="233"/>
      <c r="C13" s="235" t="s">
        <v>25</v>
      </c>
      <c r="D13" s="396">
        <f>FS_StatementsofIncome!D13</f>
        <v>2169</v>
      </c>
      <c r="E13" s="247"/>
      <c r="F13" s="386">
        <f>D13/$D$14*100</f>
        <v>1.1386723364044413</v>
      </c>
      <c r="G13" s="235" t="s">
        <v>392</v>
      </c>
      <c r="H13" s="236" t="s">
        <v>13</v>
      </c>
      <c r="I13" s="235" t="s">
        <v>25</v>
      </c>
      <c r="J13" s="381">
        <f>FS_StatementsofIncome!K13</f>
        <v>2704</v>
      </c>
      <c r="K13" s="247"/>
      <c r="L13" s="386">
        <f>J13/$J$14*100</f>
        <v>1.581147852527556</v>
      </c>
      <c r="M13" s="235" t="s">
        <v>392</v>
      </c>
      <c r="N13" s="239" t="s">
        <v>25</v>
      </c>
      <c r="O13" s="382">
        <f t="shared" si="0"/>
        <v>-535</v>
      </c>
      <c r="P13" s="233" t="s">
        <v>13</v>
      </c>
      <c r="Q13" s="248">
        <f t="shared" si="1"/>
        <v>-19.785502958579883</v>
      </c>
      <c r="R13" s="233" t="s">
        <v>99</v>
      </c>
    </row>
    <row r="14" spans="1:20" s="237" customFormat="1" ht="12.75" customHeight="1" thickBot="1">
      <c r="A14" s="232" t="s">
        <v>34</v>
      </c>
      <c r="B14" s="233"/>
      <c r="C14" s="262" t="s">
        <v>25</v>
      </c>
      <c r="D14" s="263">
        <f>SUM(D10:D13)</f>
        <v>190485</v>
      </c>
      <c r="E14" s="247"/>
      <c r="F14" s="385">
        <f>SUM(F10:F13)</f>
        <v>100</v>
      </c>
      <c r="G14" s="264" t="s">
        <v>392</v>
      </c>
      <c r="H14" s="236" t="s">
        <v>13</v>
      </c>
      <c r="I14" s="262" t="s">
        <v>25</v>
      </c>
      <c r="J14" s="263">
        <f>SUM(J10:J13)</f>
        <v>171015</v>
      </c>
      <c r="K14" s="247"/>
      <c r="L14" s="385">
        <f>SUM(L10:L13)</f>
        <v>99.999999999999986</v>
      </c>
      <c r="M14" s="235" t="s">
        <v>392</v>
      </c>
      <c r="N14" s="233" t="s">
        <v>25</v>
      </c>
      <c r="O14" s="381">
        <f t="shared" si="0"/>
        <v>19470</v>
      </c>
      <c r="P14" s="233" t="s">
        <v>13</v>
      </c>
      <c r="Q14" s="388">
        <f t="shared" si="1"/>
        <v>11.384966231032365</v>
      </c>
      <c r="R14" s="233" t="s">
        <v>99</v>
      </c>
    </row>
    <row r="15" spans="1:20" s="237" customFormat="1" ht="12.75" customHeight="1" thickTop="1">
      <c r="A15" s="232" t="s">
        <v>35</v>
      </c>
      <c r="B15" s="233"/>
      <c r="C15" s="239" t="s">
        <v>25</v>
      </c>
      <c r="D15" s="246">
        <f>FS_StatementsofIncome!D15</f>
        <v>0</v>
      </c>
      <c r="E15" s="247"/>
      <c r="F15" s="244" t="s">
        <v>13</v>
      </c>
      <c r="G15" s="235" t="s">
        <v>25</v>
      </c>
      <c r="H15" s="236" t="s">
        <v>13</v>
      </c>
      <c r="I15" s="239" t="s">
        <v>25</v>
      </c>
      <c r="J15" s="234">
        <f>FS_StatementsofIncome!K15</f>
        <v>-19297</v>
      </c>
      <c r="K15" s="247"/>
      <c r="L15" s="233" t="s">
        <v>25</v>
      </c>
      <c r="M15" s="233" t="s">
        <v>13</v>
      </c>
      <c r="N15" s="239" t="s">
        <v>25</v>
      </c>
      <c r="O15" s="431">
        <f t="shared" si="0"/>
        <v>19297</v>
      </c>
      <c r="P15" s="233" t="s">
        <v>13</v>
      </c>
      <c r="Q15" s="248">
        <f t="shared" si="1"/>
        <v>-100</v>
      </c>
      <c r="R15" s="233" t="s">
        <v>99</v>
      </c>
    </row>
    <row r="16" spans="1:20" s="237" customFormat="1" ht="12.75" customHeight="1" thickBot="1">
      <c r="A16" s="232" t="s">
        <v>36</v>
      </c>
      <c r="B16" s="233"/>
      <c r="C16" s="241" t="s">
        <v>24</v>
      </c>
      <c r="D16" s="253">
        <f>SUM(D14:D15)</f>
        <v>190485</v>
      </c>
      <c r="E16" s="247"/>
      <c r="F16" s="244" t="s">
        <v>13</v>
      </c>
      <c r="G16" s="235" t="s">
        <v>25</v>
      </c>
      <c r="H16" s="236" t="s">
        <v>13</v>
      </c>
      <c r="I16" s="241" t="s">
        <v>24</v>
      </c>
      <c r="J16" s="253">
        <f>SUM(J14:J15)</f>
        <v>151718</v>
      </c>
      <c r="K16" s="247"/>
      <c r="L16" s="233" t="s">
        <v>25</v>
      </c>
      <c r="M16" s="233" t="s">
        <v>13</v>
      </c>
      <c r="N16" s="241" t="s">
        <v>24</v>
      </c>
      <c r="O16" s="389">
        <f t="shared" si="0"/>
        <v>38767</v>
      </c>
      <c r="P16" s="233" t="s">
        <v>13</v>
      </c>
      <c r="Q16" s="388">
        <f t="shared" si="1"/>
        <v>25.55201096771642</v>
      </c>
      <c r="R16" s="233" t="s">
        <v>99</v>
      </c>
    </row>
    <row r="17" spans="1:21" s="237" customFormat="1" ht="12.75" customHeight="1" thickTop="1">
      <c r="A17" s="232" t="s">
        <v>394</v>
      </c>
      <c r="B17" s="233"/>
      <c r="C17" s="233"/>
      <c r="D17" s="233" t="s">
        <v>25</v>
      </c>
      <c r="E17" s="233" t="s">
        <v>13</v>
      </c>
      <c r="F17" s="244" t="s">
        <v>13</v>
      </c>
      <c r="G17" s="235" t="s">
        <v>25</v>
      </c>
      <c r="H17" s="236" t="s">
        <v>13</v>
      </c>
      <c r="I17" s="235"/>
      <c r="J17" s="233"/>
      <c r="K17" s="233"/>
      <c r="L17" s="233" t="s">
        <v>25</v>
      </c>
      <c r="M17" s="233" t="s">
        <v>13</v>
      </c>
      <c r="N17" s="233"/>
      <c r="O17" s="245"/>
      <c r="P17" s="233" t="s">
        <v>13</v>
      </c>
      <c r="Q17" s="248" t="s">
        <v>25</v>
      </c>
      <c r="R17" s="233" t="s">
        <v>13</v>
      </c>
    </row>
    <row r="18" spans="1:21" s="237" customFormat="1" ht="12.75" customHeight="1">
      <c r="A18" s="232" t="s">
        <v>395</v>
      </c>
      <c r="B18" s="233"/>
      <c r="C18" s="233"/>
      <c r="D18" s="233" t="s">
        <v>25</v>
      </c>
      <c r="E18" s="233" t="s">
        <v>13</v>
      </c>
      <c r="F18" s="244" t="s">
        <v>13</v>
      </c>
      <c r="G18" s="235" t="s">
        <v>25</v>
      </c>
      <c r="H18" s="236" t="s">
        <v>13</v>
      </c>
      <c r="I18" s="235"/>
      <c r="J18" s="233"/>
      <c r="K18" s="233"/>
      <c r="L18" s="233" t="s">
        <v>25</v>
      </c>
      <c r="M18" s="233" t="s">
        <v>13</v>
      </c>
      <c r="N18" s="233"/>
      <c r="O18" s="245"/>
      <c r="P18" s="233" t="s">
        <v>13</v>
      </c>
      <c r="Q18" s="248">
        <v>13.2</v>
      </c>
      <c r="R18" s="233" t="s">
        <v>99</v>
      </c>
    </row>
    <row r="19" spans="1:21" s="237" customFormat="1" ht="12.75" customHeight="1">
      <c r="A19" s="238" t="s">
        <v>396</v>
      </c>
      <c r="B19" s="233"/>
      <c r="C19" s="233"/>
      <c r="D19" s="233" t="s">
        <v>25</v>
      </c>
      <c r="E19" s="233" t="s">
        <v>13</v>
      </c>
      <c r="F19" s="244" t="s">
        <v>13</v>
      </c>
      <c r="G19" s="235" t="s">
        <v>25</v>
      </c>
      <c r="H19" s="236" t="s">
        <v>13</v>
      </c>
      <c r="I19" s="235"/>
      <c r="J19" s="233"/>
      <c r="K19" s="233"/>
      <c r="L19" s="233" t="s">
        <v>25</v>
      </c>
      <c r="M19" s="233" t="s">
        <v>13</v>
      </c>
      <c r="N19" s="233"/>
      <c r="O19" s="245"/>
      <c r="P19" s="233" t="s">
        <v>13</v>
      </c>
      <c r="Q19" s="249">
        <f>Q20-Q18</f>
        <v>-1.7999999999999989</v>
      </c>
      <c r="R19" s="233" t="s">
        <v>99</v>
      </c>
    </row>
    <row r="20" spans="1:21" s="237" customFormat="1" ht="12.75" customHeight="1">
      <c r="A20" s="238" t="s">
        <v>397</v>
      </c>
      <c r="B20" s="233"/>
      <c r="C20" s="233"/>
      <c r="D20" s="233" t="s">
        <v>25</v>
      </c>
      <c r="E20" s="233" t="s">
        <v>13</v>
      </c>
      <c r="F20" s="244" t="s">
        <v>13</v>
      </c>
      <c r="G20" s="235" t="s">
        <v>25</v>
      </c>
      <c r="H20" s="236" t="s">
        <v>13</v>
      </c>
      <c r="I20" s="235"/>
      <c r="J20" s="233"/>
      <c r="K20" s="233"/>
      <c r="L20" s="233" t="s">
        <v>25</v>
      </c>
      <c r="M20" s="233" t="s">
        <v>13</v>
      </c>
      <c r="N20" s="233"/>
      <c r="O20" s="245"/>
      <c r="P20" s="233" t="s">
        <v>13</v>
      </c>
      <c r="Q20" s="248">
        <v>11.4</v>
      </c>
      <c r="R20" s="233" t="s">
        <v>99</v>
      </c>
    </row>
    <row r="21" spans="1:21">
      <c r="A21" s="376" t="s">
        <v>560</v>
      </c>
      <c r="B21" s="377"/>
      <c r="C21" s="377"/>
      <c r="D21" s="369">
        <f>D16-FS_StatementsofIncome!D16</f>
        <v>0</v>
      </c>
      <c r="I21" s="376" t="s">
        <v>560</v>
      </c>
      <c r="J21" s="374">
        <f>J16-FS_StatementsofIncome!K16</f>
        <v>0</v>
      </c>
    </row>
    <row r="22" spans="1:21">
      <c r="S22" s="372"/>
      <c r="U22" s="373"/>
    </row>
    <row r="23" spans="1:21" ht="18.75">
      <c r="A23" s="42" t="s">
        <v>468</v>
      </c>
      <c r="S23" s="372"/>
      <c r="U23" s="372"/>
    </row>
    <row r="24" spans="1:21">
      <c r="U24" s="378"/>
    </row>
    <row r="25" spans="1:21">
      <c r="U25" s="371"/>
    </row>
    <row r="26" spans="1:21">
      <c r="U26" s="370"/>
    </row>
    <row r="27" spans="1:21" s="47" customFormat="1" ht="11.25" customHeight="1">
      <c r="A27" s="68"/>
      <c r="B27" s="91"/>
      <c r="C27" s="901" t="s">
        <v>1</v>
      </c>
      <c r="D27" s="901"/>
      <c r="E27" s="901"/>
      <c r="F27" s="901"/>
      <c r="G27" s="155"/>
      <c r="H27" s="231"/>
      <c r="I27" s="901" t="s">
        <v>28</v>
      </c>
      <c r="J27" s="901"/>
      <c r="K27" s="901"/>
      <c r="L27" s="901"/>
      <c r="M27" s="91"/>
      <c r="N27" s="91"/>
      <c r="O27" s="285"/>
      <c r="P27" s="91"/>
      <c r="Q27" s="282"/>
      <c r="R27" s="91" t="s">
        <v>25</v>
      </c>
    </row>
    <row r="28" spans="1:21" s="47" customFormat="1" ht="11.25" customHeight="1">
      <c r="A28" s="68"/>
      <c r="B28" s="91"/>
      <c r="C28" s="917" t="s">
        <v>466</v>
      </c>
      <c r="D28" s="917"/>
      <c r="E28" s="917"/>
      <c r="F28" s="917"/>
      <c r="G28" s="155"/>
      <c r="H28" s="231"/>
      <c r="I28" s="917" t="s">
        <v>466</v>
      </c>
      <c r="J28" s="917"/>
      <c r="K28" s="917"/>
      <c r="L28" s="917"/>
      <c r="M28" s="91"/>
      <c r="N28" s="91"/>
      <c r="O28" s="285"/>
      <c r="P28" s="91"/>
      <c r="Q28" s="282"/>
      <c r="R28" s="91" t="s">
        <v>25</v>
      </c>
    </row>
    <row r="29" spans="1:21" s="47" customFormat="1" ht="11.25" customHeight="1">
      <c r="A29" s="68"/>
      <c r="B29" s="91"/>
      <c r="C29" s="901" t="str">
        <f>"Ended "&amp;CP_Longdate&amp;CY</f>
        <v>Ended June 30, 2019</v>
      </c>
      <c r="D29" s="901"/>
      <c r="E29" s="901"/>
      <c r="F29" s="901"/>
      <c r="G29" s="155"/>
      <c r="H29" s="231"/>
      <c r="I29" s="901" t="str">
        <f>"Ended "&amp;CP_Longdate&amp;PY</f>
        <v>Ended June 30, 2018</v>
      </c>
      <c r="J29" s="901"/>
      <c r="K29" s="901"/>
      <c r="L29" s="901"/>
      <c r="M29" s="91"/>
      <c r="N29" s="91"/>
      <c r="O29" s="285"/>
      <c r="P29" s="91"/>
      <c r="Q29" s="282"/>
      <c r="R29" s="91" t="s">
        <v>25</v>
      </c>
    </row>
    <row r="30" spans="1:21" s="47" customFormat="1" ht="11.25" customHeight="1">
      <c r="A30" s="68"/>
      <c r="B30" s="88" t="s">
        <v>0</v>
      </c>
      <c r="C30" s="88"/>
      <c r="D30" s="155"/>
      <c r="E30" s="243" t="s">
        <v>0</v>
      </c>
      <c r="F30" s="286" t="s">
        <v>388</v>
      </c>
      <c r="G30" s="243" t="s">
        <v>13</v>
      </c>
      <c r="H30" s="89" t="s">
        <v>13</v>
      </c>
      <c r="I30" s="243"/>
      <c r="J30" s="155"/>
      <c r="K30" s="243" t="s">
        <v>0</v>
      </c>
      <c r="L30" s="286" t="s">
        <v>388</v>
      </c>
      <c r="M30" s="88" t="s">
        <v>0</v>
      </c>
      <c r="N30" s="91"/>
      <c r="O30" s="285"/>
      <c r="P30" s="88" t="s">
        <v>0</v>
      </c>
      <c r="Q30" s="282"/>
      <c r="R30" s="91" t="s">
        <v>25</v>
      </c>
    </row>
    <row r="31" spans="1:21" s="47" customFormat="1" ht="11.25" customHeight="1">
      <c r="A31" s="68"/>
      <c r="B31" s="88"/>
      <c r="C31" s="901" t="s">
        <v>24</v>
      </c>
      <c r="D31" s="901"/>
      <c r="E31" s="88"/>
      <c r="F31" s="281" t="s">
        <v>389</v>
      </c>
      <c r="G31" s="243"/>
      <c r="H31" s="89"/>
      <c r="I31" s="901" t="s">
        <v>24</v>
      </c>
      <c r="J31" s="901"/>
      <c r="K31" s="88"/>
      <c r="L31" s="281" t="s">
        <v>389</v>
      </c>
      <c r="M31" s="88"/>
      <c r="N31" s="901" t="s">
        <v>390</v>
      </c>
      <c r="O31" s="901"/>
      <c r="P31" s="88"/>
      <c r="Q31" s="281" t="s">
        <v>391</v>
      </c>
      <c r="R31" s="91" t="s">
        <v>25</v>
      </c>
    </row>
    <row r="32" spans="1:21" s="47" customFormat="1" ht="11.25" customHeight="1">
      <c r="A32" s="68"/>
      <c r="B32" s="91"/>
      <c r="C32" s="927" t="s">
        <v>384</v>
      </c>
      <c r="D32" s="928"/>
      <c r="E32" s="928"/>
      <c r="F32" s="928"/>
      <c r="G32" s="928"/>
      <c r="H32" s="928"/>
      <c r="I32" s="928"/>
      <c r="J32" s="928"/>
      <c r="K32" s="928"/>
      <c r="L32" s="928"/>
      <c r="M32" s="928"/>
      <c r="N32" s="397"/>
      <c r="O32" s="397"/>
      <c r="P32" s="397"/>
      <c r="Q32" s="397"/>
      <c r="R32" s="91" t="s">
        <v>25</v>
      </c>
    </row>
    <row r="33" spans="1:18" s="237" customFormat="1" ht="12.75" customHeight="1">
      <c r="A33" s="48" t="s">
        <v>31</v>
      </c>
      <c r="B33" s="233"/>
      <c r="C33" s="233"/>
      <c r="D33" s="233" t="s">
        <v>25</v>
      </c>
      <c r="E33" s="233" t="s">
        <v>13</v>
      </c>
      <c r="F33" s="244" t="s">
        <v>13</v>
      </c>
      <c r="G33" s="235" t="s">
        <v>25</v>
      </c>
      <c r="H33" s="236" t="s">
        <v>13</v>
      </c>
      <c r="I33" s="235"/>
      <c r="J33" s="233"/>
      <c r="K33" s="233"/>
      <c r="L33" s="233" t="s">
        <v>25</v>
      </c>
      <c r="M33" s="233" t="s">
        <v>13</v>
      </c>
      <c r="N33" s="233"/>
      <c r="O33" s="245"/>
      <c r="P33" s="233" t="s">
        <v>13</v>
      </c>
      <c r="Q33" s="233" t="s">
        <v>25</v>
      </c>
      <c r="R33" s="233" t="s">
        <v>13</v>
      </c>
    </row>
    <row r="34" spans="1:18" s="237" customFormat="1" ht="12.75" customHeight="1">
      <c r="A34" s="232" t="s">
        <v>90</v>
      </c>
      <c r="B34" s="233"/>
      <c r="C34" s="233" t="s">
        <v>24</v>
      </c>
      <c r="D34" s="246">
        <f>FS_StatementsofIncome!G9</f>
        <v>206592</v>
      </c>
      <c r="E34" s="247"/>
      <c r="F34" s="386">
        <f>D34/$D$38*100</f>
        <v>54.758705142375497</v>
      </c>
      <c r="G34" s="235" t="s">
        <v>392</v>
      </c>
      <c r="H34" s="236" t="s">
        <v>13</v>
      </c>
      <c r="I34" s="233" t="s">
        <v>24</v>
      </c>
      <c r="J34" s="246">
        <f>FS_StatementsofIncome!N9</f>
        <v>181169</v>
      </c>
      <c r="K34" s="247"/>
      <c r="L34" s="386">
        <f>J34/$J$38*100</f>
        <v>53.203942229191995</v>
      </c>
      <c r="M34" s="235" t="s">
        <v>392</v>
      </c>
      <c r="N34" s="233" t="s">
        <v>24</v>
      </c>
      <c r="O34" s="381">
        <f t="shared" ref="O34:O40" si="2">D34-J34</f>
        <v>25423</v>
      </c>
      <c r="P34" s="380" t="s">
        <v>13</v>
      </c>
      <c r="Q34" s="248">
        <f t="shared" ref="Q34:Q40" si="3">O34/J34*100</f>
        <v>14.032753947971234</v>
      </c>
      <c r="R34" s="233" t="s">
        <v>99</v>
      </c>
    </row>
    <row r="35" spans="1:18" s="237" customFormat="1" ht="12.75" customHeight="1">
      <c r="A35" s="232" t="s">
        <v>393</v>
      </c>
      <c r="B35" s="233"/>
      <c r="C35" s="233" t="s">
        <v>25</v>
      </c>
      <c r="D35" s="396">
        <f>FS_StatementsofIncome!G10+FS_StatementsofIncome!G12</f>
        <v>96012</v>
      </c>
      <c r="E35" s="247"/>
      <c r="F35" s="386">
        <f>D35/$D$38*100</f>
        <v>25.448675641504781</v>
      </c>
      <c r="G35" s="235" t="s">
        <v>392</v>
      </c>
      <c r="H35" s="236" t="s">
        <v>13</v>
      </c>
      <c r="I35" s="233" t="s">
        <v>25</v>
      </c>
      <c r="J35" s="396">
        <f>FS_StatementsofIncome!N10+FS_StatementsofIncome!N12</f>
        <v>98291</v>
      </c>
      <c r="K35" s="247"/>
      <c r="L35" s="386">
        <f>J35/$J$38*100</f>
        <v>28.865140756142111</v>
      </c>
      <c r="M35" s="235" t="s">
        <v>392</v>
      </c>
      <c r="N35" s="233" t="s">
        <v>25</v>
      </c>
      <c r="O35" s="381">
        <f t="shared" si="2"/>
        <v>-2279</v>
      </c>
      <c r="P35" s="380" t="s">
        <v>13</v>
      </c>
      <c r="Q35" s="249">
        <f t="shared" si="3"/>
        <v>-2.3186253064878781</v>
      </c>
      <c r="R35" s="233" t="s">
        <v>99</v>
      </c>
    </row>
    <row r="36" spans="1:18" s="237" customFormat="1" ht="12.75" customHeight="1">
      <c r="A36" s="232" t="s">
        <v>88</v>
      </c>
      <c r="B36" s="233"/>
      <c r="C36" s="233" t="s">
        <v>25</v>
      </c>
      <c r="D36" s="246">
        <f>FS_StatementsofIncome!G11</f>
        <v>70610</v>
      </c>
      <c r="E36" s="247"/>
      <c r="F36" s="386">
        <f>D36/$D$38*100</f>
        <v>18.715691653612598</v>
      </c>
      <c r="G36" s="235" t="s">
        <v>392</v>
      </c>
      <c r="H36" s="236" t="s">
        <v>13</v>
      </c>
      <c r="I36" s="233" t="s">
        <v>25</v>
      </c>
      <c r="J36" s="246">
        <f>FS_StatementsofIncome!N11</f>
        <v>55436</v>
      </c>
      <c r="K36" s="247"/>
      <c r="L36" s="386">
        <f>J36/$J$38*100</f>
        <v>16.279902971355405</v>
      </c>
      <c r="M36" s="235" t="s">
        <v>392</v>
      </c>
      <c r="N36" s="233" t="s">
        <v>25</v>
      </c>
      <c r="O36" s="381">
        <f t="shared" si="2"/>
        <v>15174</v>
      </c>
      <c r="P36" s="380" t="s">
        <v>13</v>
      </c>
      <c r="Q36" s="248">
        <f t="shared" si="3"/>
        <v>27.372104769463885</v>
      </c>
      <c r="R36" s="233" t="s">
        <v>99</v>
      </c>
    </row>
    <row r="37" spans="1:18" s="237" customFormat="1" ht="12.75" customHeight="1">
      <c r="A37" s="232" t="s">
        <v>33</v>
      </c>
      <c r="B37" s="233"/>
      <c r="C37" s="235" t="s">
        <v>25</v>
      </c>
      <c r="D37" s="246">
        <f>FS_StatementsofIncome!G13</f>
        <v>4063</v>
      </c>
      <c r="E37" s="247"/>
      <c r="F37" s="386">
        <f>D37/$D$38*100</f>
        <v>1.0769275625071235</v>
      </c>
      <c r="G37" s="235" t="s">
        <v>392</v>
      </c>
      <c r="H37" s="236" t="s">
        <v>13</v>
      </c>
      <c r="I37" s="235" t="s">
        <v>25</v>
      </c>
      <c r="J37" s="246">
        <f>FS_StatementsofIncome!N13</f>
        <v>5622</v>
      </c>
      <c r="K37" s="247"/>
      <c r="L37" s="386">
        <f>J37/$J$38*100</f>
        <v>1.6510140433104856</v>
      </c>
      <c r="M37" s="235" t="s">
        <v>392</v>
      </c>
      <c r="N37" s="239" t="s">
        <v>25</v>
      </c>
      <c r="O37" s="382">
        <f t="shared" si="2"/>
        <v>-1559</v>
      </c>
      <c r="P37" s="380" t="s">
        <v>13</v>
      </c>
      <c r="Q37" s="251">
        <f t="shared" si="3"/>
        <v>-27.730345072927783</v>
      </c>
      <c r="R37" s="233" t="s">
        <v>99</v>
      </c>
    </row>
    <row r="38" spans="1:18" s="237" customFormat="1" ht="12.75" customHeight="1" thickBot="1">
      <c r="A38" s="232" t="s">
        <v>34</v>
      </c>
      <c r="B38" s="233"/>
      <c r="C38" s="262" t="s">
        <v>25</v>
      </c>
      <c r="D38" s="263">
        <f>SUM(D34:D37)</f>
        <v>377277</v>
      </c>
      <c r="E38" s="247"/>
      <c r="F38" s="387">
        <f>SUM(F34:F37)</f>
        <v>100</v>
      </c>
      <c r="G38" s="264" t="s">
        <v>392</v>
      </c>
      <c r="H38" s="236" t="s">
        <v>13</v>
      </c>
      <c r="I38" s="262" t="s">
        <v>25</v>
      </c>
      <c r="J38" s="263">
        <f>SUM(J34:J37)</f>
        <v>340518</v>
      </c>
      <c r="K38" s="247"/>
      <c r="L38" s="387">
        <f>SUM(L34:L37)</f>
        <v>100</v>
      </c>
      <c r="M38" s="235" t="s">
        <v>392</v>
      </c>
      <c r="N38" s="233" t="s">
        <v>25</v>
      </c>
      <c r="O38" s="381">
        <f t="shared" si="2"/>
        <v>36759</v>
      </c>
      <c r="P38" s="380" t="s">
        <v>13</v>
      </c>
      <c r="Q38" s="248">
        <f t="shared" si="3"/>
        <v>10.795024051591987</v>
      </c>
      <c r="R38" s="233" t="s">
        <v>99</v>
      </c>
    </row>
    <row r="39" spans="1:18" s="237" customFormat="1" ht="12.75" customHeight="1" thickTop="1">
      <c r="A39" s="232" t="s">
        <v>35</v>
      </c>
      <c r="B39" s="233"/>
      <c r="C39" s="239" t="s">
        <v>25</v>
      </c>
      <c r="D39" s="246">
        <v>0</v>
      </c>
      <c r="E39" s="247"/>
      <c r="F39" s="244" t="s">
        <v>13</v>
      </c>
      <c r="G39" s="235" t="s">
        <v>25</v>
      </c>
      <c r="H39" s="236" t="s">
        <v>13</v>
      </c>
      <c r="I39" s="239" t="s">
        <v>25</v>
      </c>
      <c r="J39" s="234">
        <f>FS_StatementsofIncome!N15</f>
        <v>-29367</v>
      </c>
      <c r="K39" s="247"/>
      <c r="L39" s="233" t="s">
        <v>25</v>
      </c>
      <c r="M39" s="233" t="s">
        <v>13</v>
      </c>
      <c r="N39" s="239" t="s">
        <v>25</v>
      </c>
      <c r="O39" s="382">
        <f t="shared" si="2"/>
        <v>29367</v>
      </c>
      <c r="P39" s="380" t="s">
        <v>13</v>
      </c>
      <c r="Q39" s="251">
        <f t="shared" si="3"/>
        <v>-100</v>
      </c>
      <c r="R39" s="233" t="s">
        <v>99</v>
      </c>
    </row>
    <row r="40" spans="1:18" s="237" customFormat="1" ht="12.75" customHeight="1" thickBot="1">
      <c r="A40" s="232" t="s">
        <v>36</v>
      </c>
      <c r="B40" s="233"/>
      <c r="C40" s="241" t="s">
        <v>24</v>
      </c>
      <c r="D40" s="253">
        <f>SUM(D38:D39)</f>
        <v>377277</v>
      </c>
      <c r="E40" s="247"/>
      <c r="F40" s="244" t="s">
        <v>13</v>
      </c>
      <c r="G40" s="235" t="s">
        <v>25</v>
      </c>
      <c r="H40" s="236" t="s">
        <v>13</v>
      </c>
      <c r="I40" s="241" t="s">
        <v>24</v>
      </c>
      <c r="J40" s="253">
        <f>SUM(J38:J39)</f>
        <v>311151</v>
      </c>
      <c r="K40" s="247"/>
      <c r="L40" s="233" t="s">
        <v>25</v>
      </c>
      <c r="M40" s="233" t="s">
        <v>13</v>
      </c>
      <c r="N40" s="241" t="s">
        <v>24</v>
      </c>
      <c r="O40" s="289">
        <f t="shared" si="2"/>
        <v>66126</v>
      </c>
      <c r="P40" s="380" t="s">
        <v>13</v>
      </c>
      <c r="Q40" s="248">
        <f t="shared" si="3"/>
        <v>21.252060896477914</v>
      </c>
      <c r="R40" s="233" t="s">
        <v>99</v>
      </c>
    </row>
    <row r="41" spans="1:18" s="237" customFormat="1" ht="12.75" customHeight="1" thickTop="1">
      <c r="A41" s="232" t="s">
        <v>394</v>
      </c>
      <c r="B41" s="233"/>
      <c r="C41" s="233"/>
      <c r="D41" s="233" t="s">
        <v>25</v>
      </c>
      <c r="E41" s="233" t="s">
        <v>13</v>
      </c>
      <c r="F41" s="244" t="s">
        <v>13</v>
      </c>
      <c r="G41" s="235" t="s">
        <v>25</v>
      </c>
      <c r="H41" s="236" t="s">
        <v>13</v>
      </c>
      <c r="I41" s="235"/>
      <c r="J41" s="233"/>
      <c r="K41" s="233"/>
      <c r="L41" s="233" t="s">
        <v>25</v>
      </c>
      <c r="M41" s="233" t="s">
        <v>13</v>
      </c>
      <c r="N41" s="233"/>
      <c r="O41" s="245"/>
      <c r="P41" s="233" t="s">
        <v>13</v>
      </c>
      <c r="Q41" s="248" t="s">
        <v>25</v>
      </c>
      <c r="R41" s="233" t="s">
        <v>13</v>
      </c>
    </row>
    <row r="42" spans="1:18" s="237" customFormat="1" ht="12.75" customHeight="1">
      <c r="A42" s="232" t="s">
        <v>395</v>
      </c>
      <c r="B42" s="233"/>
      <c r="C42" s="233"/>
      <c r="D42" s="233" t="s">
        <v>25</v>
      </c>
      <c r="E42" s="233" t="s">
        <v>13</v>
      </c>
      <c r="F42" s="244" t="s">
        <v>13</v>
      </c>
      <c r="G42" s="235" t="s">
        <v>25</v>
      </c>
      <c r="H42" s="236" t="s">
        <v>13</v>
      </c>
      <c r="I42" s="235"/>
      <c r="J42" s="233"/>
      <c r="K42" s="233"/>
      <c r="L42" s="233" t="s">
        <v>25</v>
      </c>
      <c r="M42" s="233" t="s">
        <v>13</v>
      </c>
      <c r="N42" s="233"/>
      <c r="O42" s="245"/>
      <c r="P42" s="233" t="s">
        <v>13</v>
      </c>
      <c r="Q42" s="248">
        <v>12.9</v>
      </c>
      <c r="R42" s="233" t="s">
        <v>99</v>
      </c>
    </row>
    <row r="43" spans="1:18" s="237" customFormat="1" ht="12.75" customHeight="1">
      <c r="A43" s="238" t="s">
        <v>396</v>
      </c>
      <c r="B43" s="233"/>
      <c r="C43" s="233"/>
      <c r="D43" s="233" t="s">
        <v>25</v>
      </c>
      <c r="E43" s="233" t="s">
        <v>13</v>
      </c>
      <c r="F43" s="244" t="s">
        <v>13</v>
      </c>
      <c r="G43" s="235" t="s">
        <v>25</v>
      </c>
      <c r="H43" s="236" t="s">
        <v>13</v>
      </c>
      <c r="I43" s="235"/>
      <c r="J43" s="233"/>
      <c r="K43" s="233"/>
      <c r="L43" s="233" t="s">
        <v>25</v>
      </c>
      <c r="M43" s="233" t="s">
        <v>13</v>
      </c>
      <c r="N43" s="233"/>
      <c r="O43" s="245"/>
      <c r="P43" s="233" t="s">
        <v>13</v>
      </c>
      <c r="Q43" s="249">
        <f>Q44-Q42</f>
        <v>-2.1049759484080166</v>
      </c>
      <c r="R43" s="233" t="s">
        <v>99</v>
      </c>
    </row>
    <row r="44" spans="1:18" s="237" customFormat="1" ht="12.75" customHeight="1">
      <c r="A44" s="238" t="s">
        <v>397</v>
      </c>
      <c r="B44" s="233"/>
      <c r="C44" s="233"/>
      <c r="D44" s="233" t="s">
        <v>25</v>
      </c>
      <c r="E44" s="233" t="s">
        <v>13</v>
      </c>
      <c r="F44" s="244" t="s">
        <v>13</v>
      </c>
      <c r="G44" s="235" t="s">
        <v>25</v>
      </c>
      <c r="H44" s="236" t="s">
        <v>13</v>
      </c>
      <c r="I44" s="235"/>
      <c r="J44" s="233"/>
      <c r="K44" s="233"/>
      <c r="L44" s="233" t="s">
        <v>25</v>
      </c>
      <c r="M44" s="233" t="s">
        <v>13</v>
      </c>
      <c r="N44" s="233"/>
      <c r="O44" s="245"/>
      <c r="P44" s="233" t="s">
        <v>13</v>
      </c>
      <c r="Q44" s="248">
        <f>(D38/J38-1)*100</f>
        <v>10.795024051591984</v>
      </c>
      <c r="R44" s="233" t="s">
        <v>99</v>
      </c>
    </row>
    <row r="45" spans="1:18">
      <c r="A45" s="376" t="s">
        <v>560</v>
      </c>
      <c r="B45" s="375"/>
      <c r="C45" s="375"/>
      <c r="D45" s="369">
        <f>D40-FS_StatementsofIncome!G16</f>
        <v>0</v>
      </c>
      <c r="I45" s="376" t="s">
        <v>560</v>
      </c>
      <c r="J45" s="374">
        <f>J40-FS_StatementsofIncome!N16</f>
        <v>0</v>
      </c>
    </row>
  </sheetData>
  <mergeCells count="20">
    <mergeCell ref="C8:M8"/>
    <mergeCell ref="C32:M32"/>
    <mergeCell ref="C31:D31"/>
    <mergeCell ref="I31:J31"/>
    <mergeCell ref="N31:O31"/>
    <mergeCell ref="C27:F27"/>
    <mergeCell ref="I27:L27"/>
    <mergeCell ref="C28:F28"/>
    <mergeCell ref="I28:L28"/>
    <mergeCell ref="C29:F29"/>
    <mergeCell ref="I29:L29"/>
    <mergeCell ref="N7:O7"/>
    <mergeCell ref="C7:D7"/>
    <mergeCell ref="C5:F5"/>
    <mergeCell ref="C4:F4"/>
    <mergeCell ref="C3:F3"/>
    <mergeCell ref="I7:J7"/>
    <mergeCell ref="I5:L5"/>
    <mergeCell ref="I4:L4"/>
    <mergeCell ref="I3:L3"/>
  </mergeCells>
  <hyperlinks>
    <hyperlink ref="A1" location="MDA_TotalRevenues" display="MDA_TotalRevenues"/>
    <hyperlink ref="A23" location="MDA_TotalRevenues_YTD" display="MDA_TotalRevenues_YTD"/>
  </hyperlinks>
  <pageMargins left="0.7" right="0.7" top="0.75" bottom="0.75" header="0.3" footer="0.3"/>
  <pageSetup scale="84" orientation="portrait" r:id="rId1"/>
  <colBreaks count="1" manualBreakCount="1">
    <brk id="18"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E32"/>
  <sheetViews>
    <sheetView workbookViewId="0">
      <selection activeCell="V18" sqref="V18"/>
    </sheetView>
  </sheetViews>
  <sheetFormatPr defaultRowHeight="15"/>
  <cols>
    <col min="1" max="1" width="43.28515625" style="41" bestFit="1" customWidth="1"/>
    <col min="2" max="2" width="1.42578125" style="67" customWidth="1"/>
    <col min="3" max="3" width="1.7109375" style="67" customWidth="1"/>
    <col min="4" max="4" width="7.7109375" style="41" customWidth="1"/>
    <col min="5" max="5" width="2.7109375" style="67" customWidth="1"/>
    <col min="6" max="6" width="1.7109375" style="67" customWidth="1"/>
    <col min="7" max="7" width="7.7109375" style="41" bestFit="1" customWidth="1"/>
    <col min="8" max="10" width="1.7109375" style="67" customWidth="1"/>
    <col min="11" max="11" width="7.7109375" style="41" bestFit="1" customWidth="1"/>
    <col min="12" max="12" width="2.7109375" style="67" customWidth="1"/>
    <col min="13" max="13" width="1.7109375" style="67" customWidth="1"/>
    <col min="14" max="14" width="7.7109375" style="41" bestFit="1" customWidth="1"/>
    <col min="15" max="15" width="2.7109375" style="67" customWidth="1"/>
    <col min="16" max="16" width="1.7109375" style="67" customWidth="1"/>
    <col min="17" max="17" width="7.42578125" style="41" bestFit="1" customWidth="1"/>
    <col min="18" max="18" width="2.7109375" style="67" customWidth="1"/>
    <col min="19" max="19" width="1.7109375" style="67" customWidth="1"/>
    <col min="20" max="20" width="6.5703125" style="41" customWidth="1"/>
    <col min="21" max="21" width="2.7109375" style="67" customWidth="1"/>
    <col min="22" max="22" width="7.42578125" style="41" customWidth="1"/>
    <col min="23" max="23" width="2.7109375" style="67" customWidth="1"/>
    <col min="24" max="24" width="5.7109375" style="41" customWidth="1"/>
    <col min="25" max="25" width="1.7109375" style="67" customWidth="1"/>
    <col min="26" max="16384" width="9.140625" style="41"/>
  </cols>
  <sheetData>
    <row r="1" spans="1:31" ht="18.75">
      <c r="A1" s="42" t="s">
        <v>398</v>
      </c>
      <c r="AA1" s="372" t="s">
        <v>568</v>
      </c>
    </row>
    <row r="2" spans="1:31">
      <c r="A2" s="44"/>
      <c r="AA2" s="372" t="s">
        <v>569</v>
      </c>
    </row>
    <row r="3" spans="1:31" s="47" customFormat="1" ht="11.25">
      <c r="A3" s="68"/>
      <c r="B3" s="91"/>
      <c r="C3" s="901" t="s">
        <v>1</v>
      </c>
      <c r="D3" s="901"/>
      <c r="E3" s="901"/>
      <c r="F3" s="901"/>
      <c r="G3" s="901"/>
      <c r="H3" s="155"/>
      <c r="I3" s="231"/>
      <c r="J3" s="901" t="s">
        <v>28</v>
      </c>
      <c r="K3" s="901"/>
      <c r="L3" s="901"/>
      <c r="M3" s="901"/>
      <c r="N3" s="901"/>
      <c r="O3" s="91"/>
      <c r="P3" s="91"/>
      <c r="Q3" s="222"/>
      <c r="R3" s="91"/>
      <c r="S3" s="91"/>
      <c r="T3" s="222"/>
      <c r="U3" s="91"/>
      <c r="V3" s="222"/>
      <c r="W3" s="91"/>
      <c r="X3" s="222"/>
      <c r="Y3" s="91" t="s">
        <v>25</v>
      </c>
    </row>
    <row r="4" spans="1:31" s="47" customFormat="1" ht="11.25">
      <c r="A4" s="68"/>
      <c r="B4" s="91"/>
      <c r="C4" s="912" t="str">
        <f>QTD_LC3</f>
        <v xml:space="preserve">Three Months Ended </v>
      </c>
      <c r="D4" s="912"/>
      <c r="E4" s="912"/>
      <c r="F4" s="912"/>
      <c r="G4" s="912"/>
      <c r="H4" s="155"/>
      <c r="I4" s="231"/>
      <c r="J4" s="912" t="str">
        <f>QTD_LC3</f>
        <v xml:space="preserve">Three Months Ended </v>
      </c>
      <c r="K4" s="912"/>
      <c r="L4" s="912"/>
      <c r="M4" s="912"/>
      <c r="N4" s="912"/>
      <c r="O4" s="91"/>
      <c r="P4" s="91"/>
      <c r="Q4" s="222"/>
      <c r="R4" s="91"/>
      <c r="S4" s="91"/>
      <c r="T4" s="222"/>
      <c r="U4" s="91"/>
      <c r="V4" s="222"/>
      <c r="W4" s="91"/>
      <c r="X4" s="222"/>
      <c r="Y4" s="91" t="s">
        <v>25</v>
      </c>
      <c r="AB4" s="370" t="s">
        <v>572</v>
      </c>
    </row>
    <row r="5" spans="1:31" s="47" customFormat="1" ht="11.25">
      <c r="A5" s="68"/>
      <c r="B5" s="91"/>
      <c r="C5" s="901" t="str">
        <f>CP_Longdate&amp;CY</f>
        <v>June 30, 2019</v>
      </c>
      <c r="D5" s="901"/>
      <c r="E5" s="901"/>
      <c r="F5" s="901"/>
      <c r="G5" s="901"/>
      <c r="H5" s="155"/>
      <c r="I5" s="231"/>
      <c r="J5" s="901" t="str">
        <f>CP_Longdate&amp;PY</f>
        <v>June 30, 2018</v>
      </c>
      <c r="K5" s="901"/>
      <c r="L5" s="901"/>
      <c r="M5" s="901"/>
      <c r="N5" s="901"/>
      <c r="O5" s="91"/>
      <c r="P5" s="901" t="s">
        <v>390</v>
      </c>
      <c r="Q5" s="901"/>
      <c r="R5" s="901"/>
      <c r="S5" s="901"/>
      <c r="T5" s="901"/>
      <c r="U5" s="91"/>
      <c r="V5" s="922" t="s">
        <v>391</v>
      </c>
      <c r="W5" s="922"/>
      <c r="X5" s="922"/>
      <c r="Y5" s="91" t="s">
        <v>25</v>
      </c>
      <c r="AE5" s="47">
        <v>2018</v>
      </c>
    </row>
    <row r="6" spans="1:31" s="47" customFormat="1" ht="11.25">
      <c r="A6" s="68"/>
      <c r="B6" s="91" t="s">
        <v>0</v>
      </c>
      <c r="C6" s="920" t="s">
        <v>92</v>
      </c>
      <c r="D6" s="920"/>
      <c r="E6" s="91" t="s">
        <v>0</v>
      </c>
      <c r="F6" s="920" t="s">
        <v>91</v>
      </c>
      <c r="G6" s="920"/>
      <c r="H6" s="155" t="s">
        <v>13</v>
      </c>
      <c r="I6" s="231" t="s">
        <v>13</v>
      </c>
      <c r="J6" s="920" t="s">
        <v>92</v>
      </c>
      <c r="K6" s="920"/>
      <c r="L6" s="91" t="s">
        <v>0</v>
      </c>
      <c r="M6" s="920" t="s">
        <v>91</v>
      </c>
      <c r="N6" s="920"/>
      <c r="O6" s="91" t="s">
        <v>0</v>
      </c>
      <c r="P6" s="920" t="s">
        <v>92</v>
      </c>
      <c r="Q6" s="920"/>
      <c r="R6" s="91" t="s">
        <v>0</v>
      </c>
      <c r="S6" s="920" t="s">
        <v>91</v>
      </c>
      <c r="T6" s="920"/>
      <c r="U6" s="91" t="s">
        <v>0</v>
      </c>
      <c r="V6" s="255" t="s">
        <v>92</v>
      </c>
      <c r="W6" s="91" t="s">
        <v>0</v>
      </c>
      <c r="X6" s="255" t="s">
        <v>91</v>
      </c>
      <c r="Y6" s="91" t="s">
        <v>25</v>
      </c>
      <c r="AB6" s="378">
        <v>2019</v>
      </c>
      <c r="AC6" s="378">
        <v>2018</v>
      </c>
    </row>
    <row r="7" spans="1:31" s="47" customFormat="1">
      <c r="A7" s="68"/>
      <c r="B7" s="91"/>
      <c r="C7" s="927" t="s">
        <v>384</v>
      </c>
      <c r="D7" s="928"/>
      <c r="E7" s="928"/>
      <c r="F7" s="928"/>
      <c r="G7" s="928"/>
      <c r="H7" s="928"/>
      <c r="I7" s="928"/>
      <c r="J7" s="928"/>
      <c r="K7" s="928"/>
      <c r="L7" s="928"/>
      <c r="M7" s="928"/>
      <c r="N7" s="928"/>
      <c r="O7" s="397"/>
      <c r="P7" s="397"/>
      <c r="Q7" s="397"/>
      <c r="R7" s="397"/>
      <c r="S7" s="397"/>
      <c r="T7" s="397"/>
      <c r="U7" s="397"/>
      <c r="V7" s="397"/>
      <c r="W7" s="397"/>
      <c r="X7" s="397"/>
      <c r="Y7" s="91" t="s">
        <v>25</v>
      </c>
      <c r="AB7" s="47" t="s">
        <v>574</v>
      </c>
      <c r="AC7" s="47" t="s">
        <v>574</v>
      </c>
    </row>
    <row r="8" spans="1:31" s="237" customFormat="1" ht="12.75" customHeight="1">
      <c r="A8" s="48" t="s">
        <v>31</v>
      </c>
      <c r="B8" s="233" t="s">
        <v>25</v>
      </c>
      <c r="C8" s="233"/>
      <c r="D8" s="234" t="s">
        <v>13</v>
      </c>
      <c r="E8" s="233" t="s">
        <v>25</v>
      </c>
      <c r="F8" s="233"/>
      <c r="G8" s="234" t="s">
        <v>13</v>
      </c>
      <c r="H8" s="235" t="s">
        <v>25</v>
      </c>
      <c r="I8" s="236" t="s">
        <v>13</v>
      </c>
      <c r="J8" s="233"/>
      <c r="K8" s="245"/>
      <c r="L8" s="233" t="s">
        <v>13</v>
      </c>
      <c r="M8" s="233"/>
      <c r="N8" s="245"/>
      <c r="O8" s="233" t="s">
        <v>13</v>
      </c>
      <c r="P8" s="233"/>
      <c r="Q8" s="245"/>
      <c r="R8" s="233" t="s">
        <v>13</v>
      </c>
      <c r="S8" s="233"/>
      <c r="T8" s="245"/>
      <c r="U8" s="233" t="s">
        <v>13</v>
      </c>
      <c r="V8" s="245"/>
      <c r="W8" s="233" t="s">
        <v>13</v>
      </c>
      <c r="X8" s="245"/>
      <c r="Y8" s="233" t="s">
        <v>13</v>
      </c>
      <c r="AB8" s="393" t="s">
        <v>573</v>
      </c>
      <c r="AC8" s="393" t="s">
        <v>573</v>
      </c>
    </row>
    <row r="9" spans="1:31" s="237" customFormat="1" ht="12.75" customHeight="1">
      <c r="A9" s="232" t="s">
        <v>90</v>
      </c>
      <c r="B9" s="233"/>
      <c r="C9" s="233" t="s">
        <v>24</v>
      </c>
      <c r="D9" s="381">
        <v>79577</v>
      </c>
      <c r="E9" s="233"/>
      <c r="F9" s="233" t="s">
        <v>24</v>
      </c>
      <c r="G9" s="381">
        <v>24375</v>
      </c>
      <c r="H9" s="235" t="s">
        <v>25</v>
      </c>
      <c r="I9" s="236" t="s">
        <v>13</v>
      </c>
      <c r="J9" s="233" t="s">
        <v>24</v>
      </c>
      <c r="K9" s="381">
        <v>69557</v>
      </c>
      <c r="L9" s="233" t="s">
        <v>13</v>
      </c>
      <c r="M9" s="233" t="s">
        <v>24</v>
      </c>
      <c r="N9" s="381">
        <v>21473</v>
      </c>
      <c r="O9" s="233" t="s">
        <v>13</v>
      </c>
      <c r="P9" s="233" t="s">
        <v>24</v>
      </c>
      <c r="Q9" s="234">
        <f>D9-K9</f>
        <v>10020</v>
      </c>
      <c r="R9" s="233" t="s">
        <v>13</v>
      </c>
      <c r="S9" s="233" t="s">
        <v>24</v>
      </c>
      <c r="T9" s="234">
        <f>G9-N9</f>
        <v>2902</v>
      </c>
      <c r="U9" s="233" t="s">
        <v>13</v>
      </c>
      <c r="V9" s="248">
        <f>Q9/K9*100</f>
        <v>14.405451643975445</v>
      </c>
      <c r="W9" s="233" t="s">
        <v>392</v>
      </c>
      <c r="X9" s="248">
        <f>T9/N9*100</f>
        <v>13.514646300004657</v>
      </c>
      <c r="Y9" s="233" t="s">
        <v>99</v>
      </c>
      <c r="AB9" s="391">
        <f>SUM(D9:G9)-MDA_TotalRevenues!D10</f>
        <v>0</v>
      </c>
      <c r="AC9" s="390">
        <f>SUM(K9:N9)-MDA_TotalRevenues!J10</f>
        <v>0</v>
      </c>
    </row>
    <row r="10" spans="1:31" s="237" customFormat="1" ht="12.75" customHeight="1">
      <c r="A10" s="256" t="s">
        <v>393</v>
      </c>
      <c r="B10" s="233"/>
      <c r="C10" s="233" t="s">
        <v>25</v>
      </c>
      <c r="D10" s="381">
        <v>435</v>
      </c>
      <c r="E10" s="233"/>
      <c r="F10" s="233" t="s">
        <v>25</v>
      </c>
      <c r="G10" s="381">
        <v>47516</v>
      </c>
      <c r="H10" s="235" t="s">
        <v>25</v>
      </c>
      <c r="I10" s="236" t="s">
        <v>13</v>
      </c>
      <c r="J10" s="233" t="s">
        <v>25</v>
      </c>
      <c r="K10" s="381">
        <v>425</v>
      </c>
      <c r="L10" s="233" t="s">
        <v>13</v>
      </c>
      <c r="M10" s="233" t="s">
        <v>25</v>
      </c>
      <c r="N10" s="381">
        <v>49303</v>
      </c>
      <c r="O10" s="233" t="s">
        <v>13</v>
      </c>
      <c r="P10" s="233" t="s">
        <v>25</v>
      </c>
      <c r="Q10" s="234">
        <f t="shared" ref="Q10:Q12" si="0">D10-K10</f>
        <v>10</v>
      </c>
      <c r="R10" s="233" t="s">
        <v>13</v>
      </c>
      <c r="S10" s="233" t="s">
        <v>25</v>
      </c>
      <c r="T10" s="234">
        <f t="shared" ref="T10:T12" si="1">G10-N10</f>
        <v>-1787</v>
      </c>
      <c r="U10" s="233" t="s">
        <v>13</v>
      </c>
      <c r="V10" s="248">
        <f t="shared" ref="V10:V13" si="2">Q10/K10*100</f>
        <v>2.3529411764705883</v>
      </c>
      <c r="W10" s="233" t="s">
        <v>392</v>
      </c>
      <c r="X10" s="248">
        <f t="shared" ref="X10:X13" si="3">T10/N10*100</f>
        <v>-3.6245258909194167</v>
      </c>
      <c r="Y10" s="233" t="s">
        <v>99</v>
      </c>
      <c r="AB10" s="391">
        <f>SUM(D10:G10)-MDA_TotalRevenues!D11</f>
        <v>0</v>
      </c>
      <c r="AC10" s="390">
        <f>SUM(K10:N10)-MDA_TotalRevenues!J11</f>
        <v>0</v>
      </c>
    </row>
    <row r="11" spans="1:31" s="237" customFormat="1" ht="12.75" customHeight="1">
      <c r="A11" s="232" t="s">
        <v>88</v>
      </c>
      <c r="B11" s="233"/>
      <c r="C11" s="233" t="s">
        <v>25</v>
      </c>
      <c r="D11" s="381">
        <v>26635</v>
      </c>
      <c r="E11" s="233"/>
      <c r="F11" s="233" t="s">
        <v>25</v>
      </c>
      <c r="G11" s="381">
        <v>9778</v>
      </c>
      <c r="H11" s="235" t="s">
        <v>25</v>
      </c>
      <c r="I11" s="236" t="s">
        <v>13</v>
      </c>
      <c r="J11" s="233" t="s">
        <v>25</v>
      </c>
      <c r="K11" s="381">
        <v>17346</v>
      </c>
      <c r="L11" s="233" t="s">
        <v>13</v>
      </c>
      <c r="M11" s="233" t="s">
        <v>25</v>
      </c>
      <c r="N11" s="381">
        <v>10207</v>
      </c>
      <c r="O11" s="233" t="s">
        <v>13</v>
      </c>
      <c r="P11" s="233" t="s">
        <v>25</v>
      </c>
      <c r="Q11" s="234">
        <f t="shared" si="0"/>
        <v>9289</v>
      </c>
      <c r="R11" s="233" t="s">
        <v>13</v>
      </c>
      <c r="S11" s="233" t="s">
        <v>25</v>
      </c>
      <c r="T11" s="234">
        <f t="shared" si="1"/>
        <v>-429</v>
      </c>
      <c r="U11" s="233" t="s">
        <v>13</v>
      </c>
      <c r="V11" s="248">
        <f t="shared" si="2"/>
        <v>53.551251008878133</v>
      </c>
      <c r="W11" s="233" t="s">
        <v>392</v>
      </c>
      <c r="X11" s="248">
        <f t="shared" si="3"/>
        <v>-4.2029979425884196</v>
      </c>
      <c r="Y11" s="233" t="s">
        <v>99</v>
      </c>
      <c r="AB11" s="391">
        <f>SUM(D11:G11)-MDA_TotalRevenues!D12</f>
        <v>0</v>
      </c>
      <c r="AC11" s="390">
        <f>SUM(K11:N11)-MDA_TotalRevenues!J12</f>
        <v>0</v>
      </c>
    </row>
    <row r="12" spans="1:31" s="237" customFormat="1" ht="12.75" customHeight="1">
      <c r="A12" s="256" t="s">
        <v>33</v>
      </c>
      <c r="B12" s="233"/>
      <c r="C12" s="239" t="s">
        <v>25</v>
      </c>
      <c r="D12" s="382">
        <v>302</v>
      </c>
      <c r="E12" s="233"/>
      <c r="F12" s="239" t="s">
        <v>25</v>
      </c>
      <c r="G12" s="382">
        <v>1867</v>
      </c>
      <c r="H12" s="235" t="s">
        <v>25</v>
      </c>
      <c r="I12" s="236" t="s">
        <v>13</v>
      </c>
      <c r="J12" s="239" t="s">
        <v>25</v>
      </c>
      <c r="K12" s="382">
        <v>14</v>
      </c>
      <c r="L12" s="233" t="s">
        <v>13</v>
      </c>
      <c r="M12" s="239" t="s">
        <v>25</v>
      </c>
      <c r="N12" s="382">
        <v>2690</v>
      </c>
      <c r="O12" s="233" t="s">
        <v>13</v>
      </c>
      <c r="P12" s="239" t="s">
        <v>25</v>
      </c>
      <c r="Q12" s="240">
        <f t="shared" si="0"/>
        <v>288</v>
      </c>
      <c r="R12" s="233" t="s">
        <v>13</v>
      </c>
      <c r="S12" s="239" t="s">
        <v>25</v>
      </c>
      <c r="T12" s="240">
        <f t="shared" si="1"/>
        <v>-823</v>
      </c>
      <c r="U12" s="233" t="s">
        <v>13</v>
      </c>
      <c r="V12" s="250">
        <f t="shared" si="2"/>
        <v>2057.1428571428573</v>
      </c>
      <c r="W12" s="233" t="s">
        <v>392</v>
      </c>
      <c r="X12" s="250">
        <f t="shared" si="3"/>
        <v>-30.594795539033459</v>
      </c>
      <c r="Y12" s="233" t="s">
        <v>99</v>
      </c>
      <c r="AB12" s="391">
        <f>SUM(D12:G12)-MDA_TotalRevenues!D13</f>
        <v>0</v>
      </c>
      <c r="AC12" s="390">
        <f>SUM(K12:N12)-MDA_TotalRevenues!J13</f>
        <v>0</v>
      </c>
    </row>
    <row r="13" spans="1:31" s="237" customFormat="1" ht="12.75" customHeight="1" thickBot="1">
      <c r="A13" s="232" t="s">
        <v>34</v>
      </c>
      <c r="B13" s="233"/>
      <c r="C13" s="241" t="s">
        <v>24</v>
      </c>
      <c r="D13" s="242">
        <f>SUM(D9:D12)</f>
        <v>106949</v>
      </c>
      <c r="E13" s="233"/>
      <c r="F13" s="241" t="s">
        <v>24</v>
      </c>
      <c r="G13" s="242">
        <f>SUM(G9:G12)</f>
        <v>83536</v>
      </c>
      <c r="H13" s="235" t="s">
        <v>25</v>
      </c>
      <c r="I13" s="236" t="s">
        <v>13</v>
      </c>
      <c r="J13" s="241" t="s">
        <v>24</v>
      </c>
      <c r="K13" s="242">
        <f>SUM(K9:K12)</f>
        <v>87342</v>
      </c>
      <c r="L13" s="233" t="s">
        <v>13</v>
      </c>
      <c r="M13" s="241" t="s">
        <v>24</v>
      </c>
      <c r="N13" s="242">
        <f>SUM(N9:N12)</f>
        <v>83673</v>
      </c>
      <c r="O13" s="233" t="s">
        <v>13</v>
      </c>
      <c r="P13" s="241" t="s">
        <v>24</v>
      </c>
      <c r="Q13" s="242">
        <f>SUM(Q9:Q12)</f>
        <v>19607</v>
      </c>
      <c r="R13" s="233" t="s">
        <v>13</v>
      </c>
      <c r="S13" s="241" t="s">
        <v>24</v>
      </c>
      <c r="T13" s="289">
        <f>SUM(T9:T12)</f>
        <v>-137</v>
      </c>
      <c r="U13" s="233" t="s">
        <v>13</v>
      </c>
      <c r="V13" s="252">
        <f t="shared" si="2"/>
        <v>22.448535641501223</v>
      </c>
      <c r="W13" s="233" t="s">
        <v>392</v>
      </c>
      <c r="X13" s="252">
        <f t="shared" si="3"/>
        <v>-0.16373262581716924</v>
      </c>
      <c r="Y13" s="233" t="s">
        <v>99</v>
      </c>
      <c r="AB13" s="394">
        <f>SUM(D13:G13)-MDA_TotalRevenues!D14</f>
        <v>0</v>
      </c>
      <c r="AC13" s="395">
        <f>SUM(K13:N13)-MDA_TotalRevenues!J14</f>
        <v>0</v>
      </c>
    </row>
    <row r="14" spans="1:31" ht="15.75" thickTop="1">
      <c r="A14" s="376" t="s">
        <v>565</v>
      </c>
      <c r="D14" s="369">
        <f>(D13+G13)-MDA_TotalRevenues!D14</f>
        <v>0</v>
      </c>
      <c r="E14" s="187"/>
      <c r="F14" s="187"/>
      <c r="G14" s="193"/>
      <c r="H14" s="187"/>
      <c r="I14" s="187"/>
      <c r="J14" s="187"/>
      <c r="K14" s="369">
        <f>(K13+N13)-MDA_TotalRevenues!J14</f>
        <v>0</v>
      </c>
      <c r="AB14" s="392"/>
    </row>
    <row r="19" spans="1:29" ht="18.75">
      <c r="A19" s="42" t="s">
        <v>469</v>
      </c>
    </row>
    <row r="21" spans="1:29">
      <c r="A21" s="68"/>
      <c r="B21" s="91"/>
      <c r="C21" s="901" t="s">
        <v>1</v>
      </c>
      <c r="D21" s="901"/>
      <c r="E21" s="901"/>
      <c r="F21" s="901"/>
      <c r="G21" s="901"/>
      <c r="H21" s="155"/>
      <c r="I21" s="231"/>
      <c r="J21" s="901" t="s">
        <v>28</v>
      </c>
      <c r="K21" s="901"/>
      <c r="L21" s="901"/>
      <c r="M21" s="901"/>
      <c r="N21" s="901"/>
      <c r="O21" s="91"/>
      <c r="P21" s="91"/>
      <c r="Q21" s="285"/>
      <c r="R21" s="91"/>
      <c r="S21" s="91"/>
      <c r="T21" s="285"/>
      <c r="U21" s="91"/>
      <c r="V21" s="285"/>
      <c r="W21" s="91"/>
      <c r="X21" s="285"/>
      <c r="Y21" s="91" t="s">
        <v>25</v>
      </c>
    </row>
    <row r="22" spans="1:29">
      <c r="A22" s="68"/>
      <c r="B22" s="91"/>
      <c r="C22" s="912" t="str">
        <f>YTD_LC3</f>
        <v xml:space="preserve">Six Months Ended </v>
      </c>
      <c r="D22" s="912"/>
      <c r="E22" s="912"/>
      <c r="F22" s="912"/>
      <c r="G22" s="912"/>
      <c r="H22" s="155"/>
      <c r="I22" s="231"/>
      <c r="J22" s="912" t="str">
        <f>YTD_LC3</f>
        <v xml:space="preserve">Six Months Ended </v>
      </c>
      <c r="K22" s="912"/>
      <c r="L22" s="912"/>
      <c r="M22" s="912"/>
      <c r="N22" s="912"/>
      <c r="O22" s="91"/>
      <c r="P22" s="91"/>
      <c r="Q22" s="285"/>
      <c r="R22" s="91"/>
      <c r="S22" s="91"/>
      <c r="T22" s="285"/>
      <c r="U22" s="91"/>
      <c r="V22" s="285"/>
      <c r="W22" s="91"/>
      <c r="X22" s="285"/>
      <c r="Y22" s="91" t="s">
        <v>25</v>
      </c>
    </row>
    <row r="23" spans="1:29">
      <c r="A23" s="68"/>
      <c r="B23" s="91"/>
      <c r="C23" s="901" t="str">
        <f>CP_Longdate&amp;CY</f>
        <v>June 30, 2019</v>
      </c>
      <c r="D23" s="901"/>
      <c r="E23" s="901"/>
      <c r="F23" s="901"/>
      <c r="G23" s="901"/>
      <c r="H23" s="155"/>
      <c r="I23" s="231"/>
      <c r="J23" s="901" t="str">
        <f>CP_Longdate&amp;PY</f>
        <v>June 30, 2018</v>
      </c>
      <c r="K23" s="901"/>
      <c r="L23" s="901"/>
      <c r="M23" s="901"/>
      <c r="N23" s="901"/>
      <c r="O23" s="91"/>
      <c r="P23" s="901" t="s">
        <v>390</v>
      </c>
      <c r="Q23" s="901"/>
      <c r="R23" s="901"/>
      <c r="S23" s="901"/>
      <c r="T23" s="901"/>
      <c r="U23" s="91"/>
      <c r="V23" s="922" t="s">
        <v>391</v>
      </c>
      <c r="W23" s="922"/>
      <c r="X23" s="922"/>
      <c r="Y23" s="91" t="s">
        <v>25</v>
      </c>
    </row>
    <row r="24" spans="1:29">
      <c r="A24" s="68"/>
      <c r="B24" s="91" t="s">
        <v>0</v>
      </c>
      <c r="C24" s="920" t="s">
        <v>92</v>
      </c>
      <c r="D24" s="920"/>
      <c r="E24" s="91" t="s">
        <v>0</v>
      </c>
      <c r="F24" s="920" t="s">
        <v>91</v>
      </c>
      <c r="G24" s="920"/>
      <c r="H24" s="155" t="s">
        <v>13</v>
      </c>
      <c r="I24" s="231" t="s">
        <v>13</v>
      </c>
      <c r="J24" s="920" t="s">
        <v>92</v>
      </c>
      <c r="K24" s="920"/>
      <c r="L24" s="91" t="s">
        <v>0</v>
      </c>
      <c r="M24" s="920" t="s">
        <v>91</v>
      </c>
      <c r="N24" s="920"/>
      <c r="O24" s="91" t="s">
        <v>0</v>
      </c>
      <c r="P24" s="920" t="s">
        <v>92</v>
      </c>
      <c r="Q24" s="920"/>
      <c r="R24" s="91" t="s">
        <v>0</v>
      </c>
      <c r="S24" s="920" t="s">
        <v>91</v>
      </c>
      <c r="T24" s="920"/>
      <c r="U24" s="91" t="s">
        <v>0</v>
      </c>
      <c r="V24" s="255" t="s">
        <v>92</v>
      </c>
      <c r="W24" s="91" t="s">
        <v>0</v>
      </c>
      <c r="X24" s="255" t="s">
        <v>91</v>
      </c>
      <c r="Y24" s="91" t="s">
        <v>25</v>
      </c>
      <c r="AB24" s="378">
        <v>2019</v>
      </c>
      <c r="AC24" s="378">
        <v>2018</v>
      </c>
    </row>
    <row r="25" spans="1:29">
      <c r="A25" s="68"/>
      <c r="B25" s="91"/>
      <c r="C25" s="927" t="s">
        <v>384</v>
      </c>
      <c r="D25" s="928"/>
      <c r="E25" s="928"/>
      <c r="F25" s="928"/>
      <c r="G25" s="928"/>
      <c r="H25" s="928"/>
      <c r="I25" s="928"/>
      <c r="J25" s="928"/>
      <c r="K25" s="928"/>
      <c r="L25" s="928"/>
      <c r="M25" s="928"/>
      <c r="N25" s="928"/>
      <c r="O25" s="397"/>
      <c r="P25" s="397"/>
      <c r="Q25" s="397"/>
      <c r="R25" s="397"/>
      <c r="S25" s="397"/>
      <c r="T25" s="397"/>
      <c r="U25" s="397"/>
      <c r="V25" s="397"/>
      <c r="W25" s="397"/>
      <c r="X25" s="397"/>
      <c r="Y25" s="91" t="s">
        <v>25</v>
      </c>
      <c r="AB25" s="378" t="s">
        <v>575</v>
      </c>
      <c r="AC25" s="378" t="s">
        <v>575</v>
      </c>
    </row>
    <row r="26" spans="1:29">
      <c r="A26" s="48" t="s">
        <v>31</v>
      </c>
      <c r="B26" s="233" t="s">
        <v>25</v>
      </c>
      <c r="C26" s="233"/>
      <c r="D26" s="234" t="s">
        <v>13</v>
      </c>
      <c r="E26" s="233" t="s">
        <v>25</v>
      </c>
      <c r="F26" s="233"/>
      <c r="G26" s="234" t="s">
        <v>13</v>
      </c>
      <c r="H26" s="235" t="s">
        <v>25</v>
      </c>
      <c r="I26" s="236" t="s">
        <v>13</v>
      </c>
      <c r="J26" s="233"/>
      <c r="K26" s="245"/>
      <c r="L26" s="233" t="s">
        <v>13</v>
      </c>
      <c r="M26" s="233"/>
      <c r="N26" s="245"/>
      <c r="O26" s="233" t="s">
        <v>13</v>
      </c>
      <c r="P26" s="233"/>
      <c r="Q26" s="245"/>
      <c r="R26" s="233" t="s">
        <v>13</v>
      </c>
      <c r="S26" s="233"/>
      <c r="T26" s="245"/>
      <c r="U26" s="233" t="s">
        <v>13</v>
      </c>
      <c r="V26" s="245"/>
      <c r="W26" s="233" t="s">
        <v>13</v>
      </c>
      <c r="X26" s="245"/>
      <c r="Y26" s="233" t="s">
        <v>13</v>
      </c>
      <c r="AB26" s="393" t="s">
        <v>573</v>
      </c>
      <c r="AC26" s="393" t="s">
        <v>573</v>
      </c>
    </row>
    <row r="27" spans="1:29">
      <c r="A27" s="232" t="s">
        <v>90</v>
      </c>
      <c r="B27" s="233"/>
      <c r="C27" s="233" t="s">
        <v>24</v>
      </c>
      <c r="D27" s="381">
        <v>158492</v>
      </c>
      <c r="E27" s="233"/>
      <c r="F27" s="233" t="s">
        <v>24</v>
      </c>
      <c r="G27" s="381">
        <v>48100</v>
      </c>
      <c r="H27" s="235" t="s">
        <v>25</v>
      </c>
      <c r="I27" s="236" t="s">
        <v>13</v>
      </c>
      <c r="J27" s="233" t="s">
        <v>24</v>
      </c>
      <c r="K27" s="381">
        <v>139194</v>
      </c>
      <c r="L27" s="233" t="s">
        <v>13</v>
      </c>
      <c r="M27" s="233" t="s">
        <v>24</v>
      </c>
      <c r="N27" s="381">
        <v>41975</v>
      </c>
      <c r="O27" s="233" t="s">
        <v>13</v>
      </c>
      <c r="P27" s="233" t="s">
        <v>24</v>
      </c>
      <c r="Q27" s="234">
        <f>D27-K27</f>
        <v>19298</v>
      </c>
      <c r="R27" s="233" t="s">
        <v>13</v>
      </c>
      <c r="S27" s="233" t="s">
        <v>24</v>
      </c>
      <c r="T27" s="234">
        <f>G27-N27</f>
        <v>6125</v>
      </c>
      <c r="U27" s="233" t="s">
        <v>13</v>
      </c>
      <c r="V27" s="248">
        <f>Q27/K27*100</f>
        <v>13.864103337787547</v>
      </c>
      <c r="W27" s="233" t="s">
        <v>392</v>
      </c>
      <c r="X27" s="248">
        <f>T27/N27*100</f>
        <v>14.592019058963668</v>
      </c>
      <c r="Y27" s="233" t="s">
        <v>99</v>
      </c>
      <c r="AB27" s="391">
        <f>SUM(D27:G27)-MDA_TotalRevenues!D34</f>
        <v>0</v>
      </c>
      <c r="AC27" s="390">
        <f>SUM(K27:N27)-MDA_TotalRevenues!J34</f>
        <v>0</v>
      </c>
    </row>
    <row r="28" spans="1:29" ht="16.5">
      <c r="A28" s="256" t="s">
        <v>393</v>
      </c>
      <c r="B28" s="233"/>
      <c r="C28" s="233" t="s">
        <v>25</v>
      </c>
      <c r="D28" s="381">
        <v>890</v>
      </c>
      <c r="E28" s="233"/>
      <c r="F28" s="233" t="s">
        <v>25</v>
      </c>
      <c r="G28" s="381">
        <v>95122</v>
      </c>
      <c r="H28" s="235" t="s">
        <v>25</v>
      </c>
      <c r="I28" s="236" t="s">
        <v>13</v>
      </c>
      <c r="J28" s="233" t="s">
        <v>25</v>
      </c>
      <c r="K28" s="381">
        <v>900</v>
      </c>
      <c r="L28" s="233" t="s">
        <v>13</v>
      </c>
      <c r="M28" s="233" t="s">
        <v>25</v>
      </c>
      <c r="N28" s="381">
        <v>97391</v>
      </c>
      <c r="O28" s="233" t="s">
        <v>13</v>
      </c>
      <c r="P28" s="233" t="s">
        <v>25</v>
      </c>
      <c r="Q28" s="234">
        <f t="shared" ref="Q28:Q30" si="4">D28-K28</f>
        <v>-10</v>
      </c>
      <c r="R28" s="233" t="s">
        <v>13</v>
      </c>
      <c r="S28" s="233" t="s">
        <v>25</v>
      </c>
      <c r="T28" s="234">
        <f t="shared" ref="T28:T30" si="5">G28-N28</f>
        <v>-2269</v>
      </c>
      <c r="U28" s="233" t="s">
        <v>13</v>
      </c>
      <c r="V28" s="248">
        <f t="shared" ref="V28:V31" si="6">Q28/K28*100</f>
        <v>-1.1111111111111112</v>
      </c>
      <c r="W28" s="233" t="s">
        <v>392</v>
      </c>
      <c r="X28" s="248">
        <f t="shared" ref="X28:X30" si="7">T28/N28*100</f>
        <v>-2.3297840662894931</v>
      </c>
      <c r="Y28" s="233" t="s">
        <v>99</v>
      </c>
      <c r="AB28" s="391">
        <f>SUM(D28:G28)-MDA_TotalRevenues!D35</f>
        <v>0</v>
      </c>
      <c r="AC28" s="390">
        <f>SUM(K28:N28)-MDA_TotalRevenues!J35</f>
        <v>0</v>
      </c>
    </row>
    <row r="29" spans="1:29">
      <c r="A29" s="232" t="s">
        <v>88</v>
      </c>
      <c r="B29" s="233"/>
      <c r="C29" s="233" t="s">
        <v>25</v>
      </c>
      <c r="D29" s="381">
        <v>50945</v>
      </c>
      <c r="E29" s="233"/>
      <c r="F29" s="233" t="s">
        <v>25</v>
      </c>
      <c r="G29" s="381">
        <v>19665</v>
      </c>
      <c r="H29" s="235" t="s">
        <v>25</v>
      </c>
      <c r="I29" s="236" t="s">
        <v>13</v>
      </c>
      <c r="J29" s="233" t="s">
        <v>25</v>
      </c>
      <c r="K29" s="381">
        <v>35126</v>
      </c>
      <c r="L29" s="233" t="s">
        <v>13</v>
      </c>
      <c r="M29" s="233" t="s">
        <v>25</v>
      </c>
      <c r="N29" s="381">
        <v>20310</v>
      </c>
      <c r="O29" s="233" t="s">
        <v>13</v>
      </c>
      <c r="P29" s="233" t="s">
        <v>25</v>
      </c>
      <c r="Q29" s="234">
        <f t="shared" si="4"/>
        <v>15819</v>
      </c>
      <c r="R29" s="233" t="s">
        <v>13</v>
      </c>
      <c r="S29" s="233" t="s">
        <v>25</v>
      </c>
      <c r="T29" s="234">
        <f t="shared" si="5"/>
        <v>-645</v>
      </c>
      <c r="U29" s="233" t="s">
        <v>13</v>
      </c>
      <c r="V29" s="248">
        <f t="shared" si="6"/>
        <v>45.035016796674824</v>
      </c>
      <c r="W29" s="233" t="s">
        <v>392</v>
      </c>
      <c r="X29" s="248">
        <f t="shared" si="7"/>
        <v>-3.1757754800590843</v>
      </c>
      <c r="Y29" s="233" t="s">
        <v>99</v>
      </c>
      <c r="AB29" s="391">
        <f>SUM(D29:G29)-MDA_TotalRevenues!D36</f>
        <v>0</v>
      </c>
      <c r="AC29" s="390">
        <f>SUM(K29:N29)-MDA_TotalRevenues!J36</f>
        <v>0</v>
      </c>
    </row>
    <row r="30" spans="1:29">
      <c r="A30" s="256" t="s">
        <v>33</v>
      </c>
      <c r="B30" s="233"/>
      <c r="C30" s="239" t="s">
        <v>25</v>
      </c>
      <c r="D30" s="382">
        <v>605</v>
      </c>
      <c r="E30" s="233"/>
      <c r="F30" s="239" t="s">
        <v>25</v>
      </c>
      <c r="G30" s="382">
        <v>3458</v>
      </c>
      <c r="H30" s="235" t="s">
        <v>25</v>
      </c>
      <c r="I30" s="236" t="s">
        <v>13</v>
      </c>
      <c r="J30" s="239" t="s">
        <v>25</v>
      </c>
      <c r="K30" s="382">
        <v>26</v>
      </c>
      <c r="L30" s="233" t="s">
        <v>13</v>
      </c>
      <c r="M30" s="239" t="s">
        <v>25</v>
      </c>
      <c r="N30" s="382">
        <v>5596</v>
      </c>
      <c r="O30" s="233" t="s">
        <v>13</v>
      </c>
      <c r="P30" s="239" t="s">
        <v>25</v>
      </c>
      <c r="Q30" s="240">
        <f t="shared" si="4"/>
        <v>579</v>
      </c>
      <c r="R30" s="233" t="s">
        <v>13</v>
      </c>
      <c r="S30" s="239" t="s">
        <v>25</v>
      </c>
      <c r="T30" s="240">
        <f t="shared" si="5"/>
        <v>-2138</v>
      </c>
      <c r="U30" s="233" t="s">
        <v>13</v>
      </c>
      <c r="V30" s="250">
        <f t="shared" si="6"/>
        <v>2226.9230769230771</v>
      </c>
      <c r="W30" s="233" t="s">
        <v>392</v>
      </c>
      <c r="X30" s="250">
        <f t="shared" si="7"/>
        <v>-38.205861329521085</v>
      </c>
      <c r="Y30" s="233" t="s">
        <v>99</v>
      </c>
      <c r="AB30" s="391">
        <f>SUM(D30:G30)-MDA_TotalRevenues!D37</f>
        <v>0</v>
      </c>
      <c r="AC30" s="390">
        <f>SUM(K30:N30)-MDA_TotalRevenues!J37</f>
        <v>0</v>
      </c>
    </row>
    <row r="31" spans="1:29" ht="15.75" thickBot="1">
      <c r="A31" s="232" t="s">
        <v>34</v>
      </c>
      <c r="B31" s="233"/>
      <c r="C31" s="241" t="s">
        <v>24</v>
      </c>
      <c r="D31" s="242">
        <f>SUM(D27:D30)</f>
        <v>210932</v>
      </c>
      <c r="E31" s="233"/>
      <c r="F31" s="241" t="s">
        <v>24</v>
      </c>
      <c r="G31" s="242">
        <f>SUM(G27:G30)</f>
        <v>166345</v>
      </c>
      <c r="H31" s="235" t="s">
        <v>25</v>
      </c>
      <c r="I31" s="236" t="s">
        <v>13</v>
      </c>
      <c r="J31" s="241" t="s">
        <v>24</v>
      </c>
      <c r="K31" s="242">
        <f>SUM(K27:K30)</f>
        <v>175246</v>
      </c>
      <c r="L31" s="233" t="s">
        <v>13</v>
      </c>
      <c r="M31" s="241" t="s">
        <v>24</v>
      </c>
      <c r="N31" s="242">
        <f>SUM(N27:N30)</f>
        <v>165272</v>
      </c>
      <c r="O31" s="233" t="s">
        <v>13</v>
      </c>
      <c r="P31" s="241" t="s">
        <v>24</v>
      </c>
      <c r="Q31" s="242">
        <f>SUM(Q27:Q30)</f>
        <v>35686</v>
      </c>
      <c r="R31" s="233" t="s">
        <v>13</v>
      </c>
      <c r="S31" s="241" t="s">
        <v>24</v>
      </c>
      <c r="T31" s="242">
        <f>SUM(T27:T30)</f>
        <v>1073</v>
      </c>
      <c r="U31" s="233" t="s">
        <v>13</v>
      </c>
      <c r="V31" s="252">
        <f t="shared" si="6"/>
        <v>20.363374912979467</v>
      </c>
      <c r="W31" s="233" t="s">
        <v>392</v>
      </c>
      <c r="X31" s="252">
        <f>T31/N31*100</f>
        <v>0.64923277990222183</v>
      </c>
      <c r="Y31" s="233" t="s">
        <v>99</v>
      </c>
      <c r="AB31" s="394">
        <f>SUM(D31:G31)-MDA_TotalRevenues!D38</f>
        <v>0</v>
      </c>
      <c r="AC31" s="395">
        <f>SUM(K31:N31)-MDA_TotalRevenues!J38</f>
        <v>0</v>
      </c>
    </row>
    <row r="32" spans="1:29" ht="15.75" thickTop="1">
      <c r="A32" s="376" t="s">
        <v>565</v>
      </c>
      <c r="D32" s="369">
        <f>(D31+G31)-MDA_TotalRevenues!D38</f>
        <v>0</v>
      </c>
      <c r="E32" s="187"/>
      <c r="F32" s="187"/>
      <c r="G32" s="193"/>
      <c r="H32" s="187"/>
      <c r="I32" s="187"/>
      <c r="J32" s="187"/>
      <c r="K32" s="369">
        <f>(K31+N31)-MDA_TotalRevenues!J38</f>
        <v>0</v>
      </c>
    </row>
  </sheetData>
  <mergeCells count="30">
    <mergeCell ref="P23:T23"/>
    <mergeCell ref="V23:X23"/>
    <mergeCell ref="C24:D24"/>
    <mergeCell ref="F24:G24"/>
    <mergeCell ref="J24:K24"/>
    <mergeCell ref="M24:N24"/>
    <mergeCell ref="P24:Q24"/>
    <mergeCell ref="S24:T24"/>
    <mergeCell ref="C25:N25"/>
    <mergeCell ref="C21:G21"/>
    <mergeCell ref="J21:N21"/>
    <mergeCell ref="C22:G22"/>
    <mergeCell ref="J22:N22"/>
    <mergeCell ref="C23:G23"/>
    <mergeCell ref="J23:N23"/>
    <mergeCell ref="C3:G3"/>
    <mergeCell ref="J3:N3"/>
    <mergeCell ref="C4:G4"/>
    <mergeCell ref="J4:N4"/>
    <mergeCell ref="C5:G5"/>
    <mergeCell ref="J5:N5"/>
    <mergeCell ref="C7:N7"/>
    <mergeCell ref="P5:T5"/>
    <mergeCell ref="V5:X5"/>
    <mergeCell ref="C6:D6"/>
    <mergeCell ref="F6:G6"/>
    <mergeCell ref="J6:K6"/>
    <mergeCell ref="M6:N6"/>
    <mergeCell ref="P6:Q6"/>
    <mergeCell ref="S6:T6"/>
  </mergeCells>
  <hyperlinks>
    <hyperlink ref="A1" location="MDA_VarAndFixedRevbyFeeType" display="MDA_VarAndFixedRevbyFeeType"/>
    <hyperlink ref="A19" location="MDA_VarAndFixedRevbyFeeType_YTD" display="MDA_VarAndFixedRevbyFeeType_YTD"/>
  </hyperlinks>
  <pageMargins left="0.7" right="0.7" top="0.75" bottom="0.75" header="0.3" footer="0.3"/>
  <pageSetup scale="67" orientation="portrait" r:id="rId1"/>
  <colBreaks count="1" manualBreakCount="1">
    <brk id="25"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32"/>
  <sheetViews>
    <sheetView workbookViewId="0">
      <selection activeCell="A39" sqref="A39"/>
    </sheetView>
  </sheetViews>
  <sheetFormatPr defaultRowHeight="15"/>
  <cols>
    <col min="1" max="1" width="44.5703125" style="41" bestFit="1" customWidth="1"/>
    <col min="2" max="2" width="2.7109375" style="67" customWidth="1"/>
    <col min="3" max="3" width="1.7109375" style="67" customWidth="1"/>
    <col min="4" max="4" width="10.7109375" style="41" customWidth="1"/>
    <col min="5" max="7" width="1.7109375" style="67" customWidth="1"/>
    <col min="8" max="8" width="10.7109375" style="41" customWidth="1"/>
    <col min="9" max="9" width="2.7109375" style="67" customWidth="1"/>
    <col min="10" max="10" width="1.7109375" style="67" customWidth="1"/>
    <col min="11" max="11" width="8.7109375" style="41" customWidth="1"/>
    <col min="12" max="12" width="2.7109375" style="67" customWidth="1"/>
    <col min="13" max="13" width="8.7109375" style="41" customWidth="1"/>
    <col min="14" max="14" width="1.7109375" style="67" customWidth="1"/>
    <col min="15" max="16384" width="9.140625" style="41"/>
  </cols>
  <sheetData>
    <row r="1" spans="1:14" ht="18.75">
      <c r="A1" s="42" t="s">
        <v>399</v>
      </c>
    </row>
    <row r="2" spans="1:14">
      <c r="A2" s="44"/>
    </row>
    <row r="3" spans="1:14" s="47" customFormat="1" ht="11.25">
      <c r="A3" s="68"/>
      <c r="B3" s="91" t="s">
        <v>0</v>
      </c>
      <c r="C3" s="901" t="s">
        <v>1</v>
      </c>
      <c r="D3" s="901"/>
      <c r="E3" s="91" t="s">
        <v>13</v>
      </c>
      <c r="F3" s="231" t="s">
        <v>13</v>
      </c>
      <c r="G3" s="901" t="s">
        <v>28</v>
      </c>
      <c r="H3" s="901"/>
      <c r="I3" s="91" t="s">
        <v>0</v>
      </c>
      <c r="J3" s="91"/>
      <c r="K3" s="222"/>
      <c r="L3" s="91" t="s">
        <v>0</v>
      </c>
      <c r="M3" s="222"/>
      <c r="N3" s="91" t="s">
        <v>25</v>
      </c>
    </row>
    <row r="4" spans="1:14" s="47" customFormat="1" ht="11.25">
      <c r="A4" s="68"/>
      <c r="B4" s="91"/>
      <c r="C4" s="912" t="s">
        <v>29</v>
      </c>
      <c r="D4" s="912"/>
      <c r="E4" s="91"/>
      <c r="F4" s="231"/>
      <c r="G4" s="912" t="s">
        <v>29</v>
      </c>
      <c r="H4" s="912"/>
      <c r="I4" s="91"/>
      <c r="J4" s="91"/>
      <c r="K4" s="222"/>
      <c r="L4" s="91"/>
      <c r="M4" s="222"/>
      <c r="N4" s="91" t="s">
        <v>25</v>
      </c>
    </row>
    <row r="5" spans="1:14" s="47" customFormat="1" ht="11.25">
      <c r="A5" s="68"/>
      <c r="B5" s="91"/>
      <c r="C5" s="917" t="s">
        <v>665</v>
      </c>
      <c r="D5" s="917"/>
      <c r="E5" s="91"/>
      <c r="F5" s="231"/>
      <c r="G5" s="917" t="s">
        <v>665</v>
      </c>
      <c r="H5" s="917"/>
      <c r="I5" s="91"/>
      <c r="J5" s="91"/>
      <c r="K5" s="222"/>
      <c r="L5" s="91"/>
      <c r="M5" s="222"/>
      <c r="N5" s="91" t="s">
        <v>25</v>
      </c>
    </row>
    <row r="6" spans="1:14" s="378" customFormat="1">
      <c r="A6" s="68"/>
      <c r="B6" s="91"/>
      <c r="C6" s="917" t="s">
        <v>664</v>
      </c>
      <c r="D6" s="930"/>
      <c r="E6" s="91"/>
      <c r="F6" s="231"/>
      <c r="G6" s="917" t="s">
        <v>664</v>
      </c>
      <c r="H6" s="930"/>
      <c r="I6" s="91"/>
      <c r="J6" s="91"/>
      <c r="K6" s="493"/>
      <c r="L6" s="91"/>
      <c r="M6" s="493"/>
      <c r="N6" s="91"/>
    </row>
    <row r="7" spans="1:14" s="47" customFormat="1" ht="11.25">
      <c r="A7" s="68"/>
      <c r="B7" s="91"/>
      <c r="C7" s="901">
        <f>CY</f>
        <v>2019</v>
      </c>
      <c r="D7" s="901"/>
      <c r="E7" s="91"/>
      <c r="F7" s="231"/>
      <c r="G7" s="901">
        <f>PY</f>
        <v>2018</v>
      </c>
      <c r="H7" s="901"/>
      <c r="I7" s="91"/>
      <c r="J7" s="901" t="s">
        <v>390</v>
      </c>
      <c r="K7" s="901"/>
      <c r="L7" s="91"/>
      <c r="M7" s="221" t="s">
        <v>391</v>
      </c>
      <c r="N7" s="91" t="s">
        <v>25</v>
      </c>
    </row>
    <row r="8" spans="1:14" s="47" customFormat="1" ht="15" customHeight="1">
      <c r="A8" s="68"/>
      <c r="B8" s="91"/>
      <c r="C8" s="927" t="s">
        <v>384</v>
      </c>
      <c r="D8" s="929"/>
      <c r="E8" s="929"/>
      <c r="F8" s="929"/>
      <c r="G8" s="929"/>
      <c r="H8" s="929"/>
      <c r="I8" s="397"/>
      <c r="J8" s="397"/>
      <c r="K8" s="397"/>
      <c r="L8" s="397"/>
      <c r="M8" s="397"/>
      <c r="N8" s="91" t="s">
        <v>25</v>
      </c>
    </row>
    <row r="9" spans="1:14" s="237" customFormat="1" ht="12.75">
      <c r="A9" s="48" t="s">
        <v>31</v>
      </c>
      <c r="B9" s="233" t="s">
        <v>25</v>
      </c>
      <c r="C9" s="233"/>
      <c r="D9" s="234" t="s">
        <v>13</v>
      </c>
      <c r="E9" s="235" t="s">
        <v>25</v>
      </c>
      <c r="F9" s="236"/>
      <c r="G9" s="233"/>
      <c r="H9" s="245"/>
      <c r="I9" s="233" t="s">
        <v>13</v>
      </c>
      <c r="J9" s="233"/>
      <c r="K9" s="245"/>
      <c r="L9" s="233" t="s">
        <v>13</v>
      </c>
      <c r="M9" s="245"/>
      <c r="N9" s="233" t="s">
        <v>13</v>
      </c>
    </row>
    <row r="10" spans="1:14" s="237" customFormat="1" ht="12.75">
      <c r="A10" s="232" t="s">
        <v>197</v>
      </c>
      <c r="B10" s="233"/>
      <c r="C10" s="233" t="s">
        <v>24</v>
      </c>
      <c r="D10" s="234">
        <v>111057</v>
      </c>
      <c r="E10" s="235" t="s">
        <v>25</v>
      </c>
      <c r="F10" s="236"/>
      <c r="G10" s="233" t="s">
        <v>24</v>
      </c>
      <c r="H10" s="234">
        <v>102095</v>
      </c>
      <c r="I10" s="233" t="s">
        <v>13</v>
      </c>
      <c r="J10" s="233" t="s">
        <v>24</v>
      </c>
      <c r="K10" s="234">
        <f>D10-H10</f>
        <v>8962</v>
      </c>
      <c r="L10" s="233" t="s">
        <v>13</v>
      </c>
      <c r="M10" s="248">
        <f>K10/H10*100</f>
        <v>8.7780988295215252</v>
      </c>
      <c r="N10" s="233" t="s">
        <v>99</v>
      </c>
    </row>
    <row r="11" spans="1:14" s="237" customFormat="1" ht="12.75">
      <c r="A11" s="232" t="s">
        <v>198</v>
      </c>
      <c r="B11" s="233"/>
      <c r="C11" s="233" t="s">
        <v>25</v>
      </c>
      <c r="D11" s="234">
        <v>41945</v>
      </c>
      <c r="E11" s="235" t="s">
        <v>25</v>
      </c>
      <c r="F11" s="236"/>
      <c r="G11" s="233" t="s">
        <v>25</v>
      </c>
      <c r="H11" s="234">
        <v>32265</v>
      </c>
      <c r="I11" s="233" t="s">
        <v>13</v>
      </c>
      <c r="J11" s="233" t="s">
        <v>25</v>
      </c>
      <c r="K11" s="234">
        <f>D11-H11</f>
        <v>9680</v>
      </c>
      <c r="L11" s="233" t="s">
        <v>13</v>
      </c>
      <c r="M11" s="248">
        <f>K11/H11*100</f>
        <v>30.001549666821631</v>
      </c>
      <c r="N11" s="233" t="s">
        <v>99</v>
      </c>
    </row>
    <row r="12" spans="1:14" s="237" customFormat="1" ht="12.75">
      <c r="A12" s="256" t="s">
        <v>199</v>
      </c>
      <c r="B12" s="233"/>
      <c r="C12" s="233" t="s">
        <v>25</v>
      </c>
      <c r="D12" s="234">
        <v>19939</v>
      </c>
      <c r="E12" s="235" t="s">
        <v>25</v>
      </c>
      <c r="F12" s="236"/>
      <c r="G12" s="233" t="s">
        <v>25</v>
      </c>
      <c r="H12" s="234">
        <v>20918</v>
      </c>
      <c r="I12" s="233" t="s">
        <v>13</v>
      </c>
      <c r="J12" s="233" t="s">
        <v>25</v>
      </c>
      <c r="K12" s="234">
        <f>D12-H12</f>
        <v>-979</v>
      </c>
      <c r="L12" s="233" t="s">
        <v>13</v>
      </c>
      <c r="M12" s="248">
        <f>K12/H12*100</f>
        <v>-4.6801797494980404</v>
      </c>
      <c r="N12" s="233" t="s">
        <v>99</v>
      </c>
    </row>
    <row r="13" spans="1:14" s="237" customFormat="1" ht="12.75">
      <c r="A13" s="232" t="s">
        <v>200</v>
      </c>
      <c r="B13" s="233"/>
      <c r="C13" s="239" t="s">
        <v>25</v>
      </c>
      <c r="D13" s="240">
        <v>17544</v>
      </c>
      <c r="E13" s="235" t="s">
        <v>25</v>
      </c>
      <c r="F13" s="236"/>
      <c r="G13" s="239" t="s">
        <v>25</v>
      </c>
      <c r="H13" s="240">
        <v>15737</v>
      </c>
      <c r="I13" s="233" t="s">
        <v>13</v>
      </c>
      <c r="J13" s="239" t="s">
        <v>25</v>
      </c>
      <c r="K13" s="240">
        <f>D13-H13</f>
        <v>1807</v>
      </c>
      <c r="L13" s="233" t="s">
        <v>13</v>
      </c>
      <c r="M13" s="250">
        <f>K13/H13*100</f>
        <v>11.482493486687424</v>
      </c>
      <c r="N13" s="233" t="s">
        <v>99</v>
      </c>
    </row>
    <row r="14" spans="1:14" s="237" customFormat="1" ht="13.5" thickBot="1">
      <c r="A14" s="257" t="s">
        <v>400</v>
      </c>
      <c r="B14" s="233"/>
      <c r="C14" s="241" t="s">
        <v>24</v>
      </c>
      <c r="D14" s="242">
        <f>SUM(D10:D13)</f>
        <v>190485</v>
      </c>
      <c r="E14" s="235" t="s">
        <v>25</v>
      </c>
      <c r="F14" s="236"/>
      <c r="G14" s="241" t="s">
        <v>24</v>
      </c>
      <c r="H14" s="242">
        <f>SUM(H10:H13)</f>
        <v>171015</v>
      </c>
      <c r="I14" s="233" t="s">
        <v>13</v>
      </c>
      <c r="J14" s="241" t="s">
        <v>24</v>
      </c>
      <c r="K14" s="242">
        <f>D14-H14</f>
        <v>19470</v>
      </c>
      <c r="L14" s="233" t="s">
        <v>13</v>
      </c>
      <c r="M14" s="252">
        <f>K14/H14*100</f>
        <v>11.384966231032365</v>
      </c>
      <c r="N14" s="233" t="s">
        <v>99</v>
      </c>
    </row>
    <row r="15" spans="1:14" ht="15.75" thickTop="1"/>
    <row r="18" spans="1:14" ht="18.75">
      <c r="A18" s="42" t="s">
        <v>470</v>
      </c>
    </row>
    <row r="20" spans="1:14">
      <c r="A20" s="68"/>
      <c r="B20" s="91" t="s">
        <v>0</v>
      </c>
      <c r="C20" s="901" t="s">
        <v>1</v>
      </c>
      <c r="D20" s="901"/>
      <c r="E20" s="91" t="s">
        <v>13</v>
      </c>
      <c r="F20" s="231" t="s">
        <v>13</v>
      </c>
      <c r="G20" s="901" t="s">
        <v>28</v>
      </c>
      <c r="H20" s="901"/>
      <c r="I20" s="91" t="s">
        <v>0</v>
      </c>
      <c r="J20" s="91"/>
      <c r="K20" s="285"/>
      <c r="L20" s="91" t="s">
        <v>0</v>
      </c>
      <c r="M20" s="285"/>
      <c r="N20" s="91" t="s">
        <v>25</v>
      </c>
    </row>
    <row r="21" spans="1:14">
      <c r="A21" s="68"/>
      <c r="B21" s="91"/>
      <c r="C21" s="912" t="s">
        <v>466</v>
      </c>
      <c r="D21" s="912"/>
      <c r="E21" s="91"/>
      <c r="F21" s="231"/>
      <c r="G21" s="912" t="s">
        <v>466</v>
      </c>
      <c r="H21" s="912"/>
      <c r="I21" s="91"/>
      <c r="J21" s="91"/>
      <c r="K21" s="285"/>
      <c r="L21" s="91"/>
      <c r="M21" s="285"/>
      <c r="N21" s="91" t="s">
        <v>25</v>
      </c>
    </row>
    <row r="22" spans="1:14">
      <c r="A22" s="68"/>
      <c r="B22" s="91"/>
      <c r="C22" s="917" t="s">
        <v>665</v>
      </c>
      <c r="D22" s="917"/>
      <c r="E22" s="91"/>
      <c r="F22" s="231"/>
      <c r="G22" s="917" t="s">
        <v>665</v>
      </c>
      <c r="H22" s="917"/>
      <c r="I22" s="91"/>
      <c r="J22" s="91"/>
      <c r="K22" s="285"/>
      <c r="L22" s="91"/>
      <c r="M22" s="285"/>
      <c r="N22" s="91" t="s">
        <v>25</v>
      </c>
    </row>
    <row r="23" spans="1:14">
      <c r="A23" s="68"/>
      <c r="B23" s="91"/>
      <c r="C23" s="917" t="s">
        <v>664</v>
      </c>
      <c r="D23" s="930"/>
      <c r="E23" s="931"/>
      <c r="F23" s="231"/>
      <c r="G23" s="917" t="s">
        <v>664</v>
      </c>
      <c r="H23" s="930"/>
      <c r="I23" s="91"/>
      <c r="J23" s="91"/>
      <c r="K23" s="493"/>
      <c r="L23" s="91"/>
      <c r="M23" s="493"/>
      <c r="N23" s="91"/>
    </row>
    <row r="24" spans="1:14">
      <c r="A24" s="68"/>
      <c r="B24" s="91"/>
      <c r="C24" s="901">
        <f>CY</f>
        <v>2019</v>
      </c>
      <c r="D24" s="901"/>
      <c r="E24" s="91"/>
      <c r="F24" s="231"/>
      <c r="G24" s="901">
        <f>PY</f>
        <v>2018</v>
      </c>
      <c r="H24" s="901"/>
      <c r="I24" s="91"/>
      <c r="J24" s="901" t="s">
        <v>390</v>
      </c>
      <c r="K24" s="901"/>
      <c r="L24" s="91"/>
      <c r="M24" s="284" t="s">
        <v>391</v>
      </c>
      <c r="N24" s="91" t="s">
        <v>25</v>
      </c>
    </row>
    <row r="25" spans="1:14">
      <c r="A25" s="68"/>
      <c r="B25" s="91"/>
      <c r="C25" s="927" t="s">
        <v>384</v>
      </c>
      <c r="D25" s="929"/>
      <c r="E25" s="929"/>
      <c r="F25" s="929"/>
      <c r="G25" s="929"/>
      <c r="H25" s="929"/>
      <c r="I25" s="397"/>
      <c r="J25" s="397"/>
      <c r="K25" s="397"/>
      <c r="L25" s="397"/>
      <c r="M25" s="397"/>
      <c r="N25" s="91" t="s">
        <v>25</v>
      </c>
    </row>
    <row r="26" spans="1:14">
      <c r="A26" s="48" t="s">
        <v>31</v>
      </c>
      <c r="B26" s="233" t="s">
        <v>25</v>
      </c>
      <c r="C26" s="233"/>
      <c r="D26" s="234" t="s">
        <v>13</v>
      </c>
      <c r="E26" s="235" t="s">
        <v>25</v>
      </c>
      <c r="F26" s="236"/>
      <c r="G26" s="233"/>
      <c r="H26" s="245"/>
      <c r="I26" s="233" t="s">
        <v>13</v>
      </c>
      <c r="J26" s="233"/>
      <c r="K26" s="245"/>
      <c r="L26" s="233" t="s">
        <v>13</v>
      </c>
      <c r="M26" s="245"/>
      <c r="N26" s="233" t="s">
        <v>13</v>
      </c>
    </row>
    <row r="27" spans="1:14">
      <c r="A27" s="232" t="s">
        <v>197</v>
      </c>
      <c r="B27" s="233"/>
      <c r="C27" s="233" t="s">
        <v>24</v>
      </c>
      <c r="D27" s="234">
        <v>220309</v>
      </c>
      <c r="E27" s="235" t="s">
        <v>25</v>
      </c>
      <c r="F27" s="236"/>
      <c r="G27" s="233" t="s">
        <v>24</v>
      </c>
      <c r="H27" s="234">
        <v>204415</v>
      </c>
      <c r="I27" s="233" t="s">
        <v>13</v>
      </c>
      <c r="J27" s="233" t="s">
        <v>24</v>
      </c>
      <c r="K27" s="234">
        <f>D27-H27</f>
        <v>15894</v>
      </c>
      <c r="L27" s="233" t="s">
        <v>13</v>
      </c>
      <c r="M27" s="248">
        <f>K27/H27*100</f>
        <v>7.775358951153291</v>
      </c>
      <c r="N27" s="233" t="s">
        <v>99</v>
      </c>
    </row>
    <row r="28" spans="1:14">
      <c r="A28" s="232" t="s">
        <v>198</v>
      </c>
      <c r="B28" s="233"/>
      <c r="C28" s="233" t="s">
        <v>25</v>
      </c>
      <c r="D28" s="234">
        <v>81376</v>
      </c>
      <c r="E28" s="235" t="s">
        <v>25</v>
      </c>
      <c r="F28" s="236"/>
      <c r="G28" s="233" t="s">
        <v>25</v>
      </c>
      <c r="H28" s="234">
        <v>64860</v>
      </c>
      <c r="I28" s="233" t="s">
        <v>13</v>
      </c>
      <c r="J28" s="233" t="s">
        <v>25</v>
      </c>
      <c r="K28" s="234">
        <f>D28-H28</f>
        <v>16516</v>
      </c>
      <c r="L28" s="233" t="s">
        <v>13</v>
      </c>
      <c r="M28" s="248">
        <f>K28/H28*100</f>
        <v>25.464076472402098</v>
      </c>
      <c r="N28" s="233" t="s">
        <v>99</v>
      </c>
    </row>
    <row r="29" spans="1:14">
      <c r="A29" s="256" t="s">
        <v>199</v>
      </c>
      <c r="B29" s="233"/>
      <c r="C29" s="233" t="s">
        <v>25</v>
      </c>
      <c r="D29" s="234">
        <v>41145</v>
      </c>
      <c r="E29" s="235" t="s">
        <v>25</v>
      </c>
      <c r="F29" s="236"/>
      <c r="G29" s="233" t="s">
        <v>25</v>
      </c>
      <c r="H29" s="234">
        <v>39954</v>
      </c>
      <c r="I29" s="233" t="s">
        <v>13</v>
      </c>
      <c r="J29" s="233" t="s">
        <v>25</v>
      </c>
      <c r="K29" s="234">
        <f>D29-H29</f>
        <v>1191</v>
      </c>
      <c r="L29" s="233" t="s">
        <v>13</v>
      </c>
      <c r="M29" s="248">
        <f>K29/H29*100</f>
        <v>2.980928067277369</v>
      </c>
      <c r="N29" s="233" t="s">
        <v>99</v>
      </c>
    </row>
    <row r="30" spans="1:14">
      <c r="A30" s="232" t="s">
        <v>200</v>
      </c>
      <c r="B30" s="233"/>
      <c r="C30" s="239" t="s">
        <v>25</v>
      </c>
      <c r="D30" s="240">
        <v>34447</v>
      </c>
      <c r="E30" s="235" t="s">
        <v>25</v>
      </c>
      <c r="F30" s="236"/>
      <c r="G30" s="239" t="s">
        <v>25</v>
      </c>
      <c r="H30" s="240">
        <v>31289</v>
      </c>
      <c r="I30" s="233" t="s">
        <v>13</v>
      </c>
      <c r="J30" s="239" t="s">
        <v>25</v>
      </c>
      <c r="K30" s="240">
        <f>D30-H30</f>
        <v>3158</v>
      </c>
      <c r="L30" s="233" t="s">
        <v>13</v>
      </c>
      <c r="M30" s="250">
        <f>K30/H30*100</f>
        <v>10.093003931093996</v>
      </c>
      <c r="N30" s="233" t="s">
        <v>99</v>
      </c>
    </row>
    <row r="31" spans="1:14" ht="15.75" thickBot="1">
      <c r="A31" s="257" t="s">
        <v>400</v>
      </c>
      <c r="B31" s="233"/>
      <c r="C31" s="241" t="s">
        <v>24</v>
      </c>
      <c r="D31" s="242">
        <f>SUM(D27:D30)</f>
        <v>377277</v>
      </c>
      <c r="E31" s="235" t="s">
        <v>25</v>
      </c>
      <c r="F31" s="236"/>
      <c r="G31" s="241" t="s">
        <v>24</v>
      </c>
      <c r="H31" s="242">
        <f>SUM(H27:H30)</f>
        <v>340518</v>
      </c>
      <c r="I31" s="233" t="s">
        <v>13</v>
      </c>
      <c r="J31" s="241" t="s">
        <v>24</v>
      </c>
      <c r="K31" s="242">
        <f>D31-H31</f>
        <v>36759</v>
      </c>
      <c r="L31" s="233" t="s">
        <v>13</v>
      </c>
      <c r="M31" s="252">
        <f>K31/H31*100</f>
        <v>10.795024051591987</v>
      </c>
      <c r="N31" s="233" t="s">
        <v>99</v>
      </c>
    </row>
    <row r="32" spans="1:14" ht="15.75" thickTop="1"/>
  </sheetData>
  <mergeCells count="24">
    <mergeCell ref="J24:K24"/>
    <mergeCell ref="C25:H25"/>
    <mergeCell ref="C20:D20"/>
    <mergeCell ref="G20:H20"/>
    <mergeCell ref="C21:D21"/>
    <mergeCell ref="G21:H21"/>
    <mergeCell ref="C22:D22"/>
    <mergeCell ref="G22:H22"/>
    <mergeCell ref="C24:D24"/>
    <mergeCell ref="G24:H24"/>
    <mergeCell ref="C23:E23"/>
    <mergeCell ref="G23:H23"/>
    <mergeCell ref="C8:H8"/>
    <mergeCell ref="C7:D7"/>
    <mergeCell ref="G7:H7"/>
    <mergeCell ref="J7:K7"/>
    <mergeCell ref="C3:D3"/>
    <mergeCell ref="G3:H3"/>
    <mergeCell ref="C4:D4"/>
    <mergeCell ref="G4:H4"/>
    <mergeCell ref="C5:D5"/>
    <mergeCell ref="G5:H5"/>
    <mergeCell ref="C6:D6"/>
    <mergeCell ref="G6:H6"/>
  </mergeCells>
  <hyperlinks>
    <hyperlink ref="A1" location="MDA_GrossRevenuebyClientSector" display="MDA_GrossRevenuebyClientSector"/>
    <hyperlink ref="A18" location="MDA_GrossRevenuebyClientSector_YTD" display="MDA_GrossRevenuebyClientSector_YTD"/>
  </hyperlink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N34"/>
  <sheetViews>
    <sheetView workbookViewId="0">
      <selection activeCell="A13" sqref="A13"/>
    </sheetView>
  </sheetViews>
  <sheetFormatPr defaultRowHeight="15"/>
  <cols>
    <col min="1" max="1" width="42.7109375" style="41" bestFit="1" customWidth="1"/>
    <col min="2" max="2" width="2.7109375" style="67" customWidth="1"/>
    <col min="3" max="3" width="1.7109375" style="67" customWidth="1"/>
    <col min="4" max="4" width="10.7109375" style="41" customWidth="1"/>
    <col min="5" max="7" width="1.7109375" style="67" customWidth="1"/>
    <col min="8" max="8" width="10.7109375" style="41" customWidth="1"/>
    <col min="9" max="9" width="2.7109375" style="67" customWidth="1"/>
    <col min="10" max="10" width="1.7109375" style="67" customWidth="1"/>
    <col min="11" max="11" width="7.5703125" style="41" customWidth="1"/>
    <col min="12" max="12" width="2.7109375" style="67" customWidth="1"/>
    <col min="13" max="13" width="8.7109375" style="41" customWidth="1"/>
    <col min="14" max="14" width="1.7109375" style="67" customWidth="1"/>
    <col min="15" max="16384" width="9.140625" style="41"/>
  </cols>
  <sheetData>
    <row r="1" spans="1:14" ht="18.75">
      <c r="A1" s="42" t="s">
        <v>401</v>
      </c>
    </row>
    <row r="2" spans="1:14">
      <c r="A2" s="44"/>
    </row>
    <row r="3" spans="1:14" s="47" customFormat="1" ht="11.25" customHeight="1">
      <c r="A3" s="68"/>
      <c r="B3" s="91" t="s">
        <v>0</v>
      </c>
      <c r="C3" s="901" t="s">
        <v>1</v>
      </c>
      <c r="D3" s="901"/>
      <c r="E3" s="155" t="s">
        <v>13</v>
      </c>
      <c r="F3" s="231" t="s">
        <v>13</v>
      </c>
      <c r="G3" s="901" t="s">
        <v>28</v>
      </c>
      <c r="H3" s="901"/>
      <c r="I3" s="91" t="s">
        <v>0</v>
      </c>
      <c r="J3" s="91"/>
      <c r="K3" s="222"/>
      <c r="L3" s="91" t="s">
        <v>0</v>
      </c>
      <c r="M3" s="222"/>
      <c r="N3" s="91" t="s">
        <v>25</v>
      </c>
    </row>
    <row r="4" spans="1:14" s="47" customFormat="1" ht="11.25" customHeight="1">
      <c r="A4" s="68"/>
      <c r="B4" s="91"/>
      <c r="C4" s="912" t="s">
        <v>29</v>
      </c>
      <c r="D4" s="912"/>
      <c r="E4" s="155"/>
      <c r="F4" s="231"/>
      <c r="G4" s="912" t="s">
        <v>29</v>
      </c>
      <c r="H4" s="912"/>
      <c r="I4" s="91"/>
      <c r="J4" s="91"/>
      <c r="K4" s="222"/>
      <c r="L4" s="91"/>
      <c r="M4" s="222"/>
      <c r="N4" s="91" t="s">
        <v>25</v>
      </c>
    </row>
    <row r="5" spans="1:14" s="47" customFormat="1" ht="11.25" customHeight="1">
      <c r="A5" s="68"/>
      <c r="B5" s="91"/>
      <c r="C5" s="917" t="s">
        <v>665</v>
      </c>
      <c r="D5" s="917"/>
      <c r="E5" s="155"/>
      <c r="F5" s="231"/>
      <c r="G5" s="917" t="s">
        <v>665</v>
      </c>
      <c r="H5" s="917"/>
      <c r="I5" s="91"/>
      <c r="J5" s="91"/>
      <c r="K5" s="222"/>
      <c r="L5" s="91"/>
      <c r="M5" s="222"/>
      <c r="N5" s="91" t="s">
        <v>25</v>
      </c>
    </row>
    <row r="6" spans="1:14" s="378" customFormat="1" ht="11.25" customHeight="1">
      <c r="A6" s="68"/>
      <c r="B6" s="91"/>
      <c r="C6" s="917" t="s">
        <v>664</v>
      </c>
      <c r="D6" s="930"/>
      <c r="E6" s="155"/>
      <c r="F6" s="231"/>
      <c r="G6" s="917" t="s">
        <v>664</v>
      </c>
      <c r="H6" s="930"/>
      <c r="I6" s="91"/>
      <c r="J6" s="91"/>
      <c r="K6" s="493"/>
      <c r="L6" s="91"/>
      <c r="M6" s="493"/>
      <c r="N6" s="91"/>
    </row>
    <row r="7" spans="1:14" s="47" customFormat="1" ht="11.25" customHeight="1">
      <c r="A7" s="68"/>
      <c r="B7" s="91"/>
      <c r="C7" s="901">
        <f>CY</f>
        <v>2019</v>
      </c>
      <c r="D7" s="901"/>
      <c r="E7" s="155"/>
      <c r="F7" s="231"/>
      <c r="G7" s="901">
        <f>PY</f>
        <v>2018</v>
      </c>
      <c r="H7" s="901"/>
      <c r="I7" s="91"/>
      <c r="J7" s="901" t="s">
        <v>390</v>
      </c>
      <c r="K7" s="901"/>
      <c r="L7" s="91"/>
      <c r="M7" s="221" t="s">
        <v>391</v>
      </c>
      <c r="N7" s="91" t="s">
        <v>25</v>
      </c>
    </row>
    <row r="8" spans="1:14" s="47" customFormat="1">
      <c r="A8" s="68"/>
      <c r="B8" s="91"/>
      <c r="C8" s="927" t="s">
        <v>384</v>
      </c>
      <c r="D8" s="929"/>
      <c r="E8" s="929"/>
      <c r="F8" s="929"/>
      <c r="G8" s="929"/>
      <c r="H8" s="929"/>
      <c r="I8" s="397"/>
      <c r="J8" s="397"/>
      <c r="K8" s="397"/>
      <c r="L8" s="397"/>
      <c r="M8" s="397"/>
      <c r="N8" s="91" t="s">
        <v>25</v>
      </c>
    </row>
    <row r="9" spans="1:14" s="237" customFormat="1" ht="12.75">
      <c r="A9" s="48" t="s">
        <v>31</v>
      </c>
      <c r="B9" s="233" t="s">
        <v>25</v>
      </c>
      <c r="C9" s="233"/>
      <c r="D9" s="234" t="s">
        <v>13</v>
      </c>
      <c r="E9" s="235" t="s">
        <v>25</v>
      </c>
      <c r="F9" s="236" t="s">
        <v>13</v>
      </c>
      <c r="G9" s="233"/>
      <c r="H9" s="245"/>
      <c r="I9" s="233" t="s">
        <v>13</v>
      </c>
      <c r="J9" s="233"/>
      <c r="K9" s="245"/>
      <c r="L9" s="233" t="s">
        <v>13</v>
      </c>
      <c r="M9" s="245"/>
      <c r="N9" s="233" t="s">
        <v>13</v>
      </c>
    </row>
    <row r="10" spans="1:14" s="237" customFormat="1" ht="12.75">
      <c r="A10" s="232" t="s">
        <v>402</v>
      </c>
      <c r="B10" s="233"/>
      <c r="C10" s="233" t="s">
        <v>24</v>
      </c>
      <c r="D10" s="381">
        <f>MDA_VarAndFixedRevbyAssetClass!D9+MDA_VarAndFixedRevbyAssetClass!G9</f>
        <v>107063</v>
      </c>
      <c r="E10" s="235" t="s">
        <v>25</v>
      </c>
      <c r="F10" s="236" t="s">
        <v>13</v>
      </c>
      <c r="G10" s="233" t="s">
        <v>24</v>
      </c>
      <c r="H10" s="234">
        <f>MDA_VarAndFixedRevbyAssetClass!K9+MDA_VarAndFixedRevbyAssetClass!N9</f>
        <v>95136</v>
      </c>
      <c r="I10" s="233" t="s">
        <v>13</v>
      </c>
      <c r="J10" s="233" t="s">
        <v>24</v>
      </c>
      <c r="K10" s="234">
        <f t="shared" ref="K10:K15" si="0">D10-H10</f>
        <v>11927</v>
      </c>
      <c r="L10" s="233" t="s">
        <v>13</v>
      </c>
      <c r="M10" s="248">
        <f t="shared" ref="M10:M15" si="1">K10/H10*100</f>
        <v>12.536789438277834</v>
      </c>
      <c r="N10" s="233" t="s">
        <v>99</v>
      </c>
    </row>
    <row r="11" spans="1:14" s="237" customFormat="1" ht="12.75">
      <c r="A11" s="232" t="s">
        <v>403</v>
      </c>
      <c r="B11" s="233"/>
      <c r="C11" s="233" t="s">
        <v>25</v>
      </c>
      <c r="D11" s="381">
        <f>MDA_VarAndFixedRevbyAssetClass!D10+MDA_VarAndFixedRevbyAssetClass!G10</f>
        <v>39599</v>
      </c>
      <c r="E11" s="235" t="s">
        <v>25</v>
      </c>
      <c r="F11" s="236" t="s">
        <v>13</v>
      </c>
      <c r="G11" s="233" t="s">
        <v>25</v>
      </c>
      <c r="H11" s="234">
        <f>MDA_VarAndFixedRevbyAssetClass!K10+MDA_VarAndFixedRevbyAssetClass!N10</f>
        <v>34077</v>
      </c>
      <c r="I11" s="233" t="s">
        <v>13</v>
      </c>
      <c r="J11" s="233" t="s">
        <v>25</v>
      </c>
      <c r="K11" s="234">
        <f t="shared" si="0"/>
        <v>5522</v>
      </c>
      <c r="L11" s="233" t="s">
        <v>13</v>
      </c>
      <c r="M11" s="248">
        <f t="shared" si="1"/>
        <v>16.204478093728909</v>
      </c>
      <c r="N11" s="233" t="s">
        <v>99</v>
      </c>
    </row>
    <row r="12" spans="1:14" s="237" customFormat="1" ht="12.75">
      <c r="A12" s="232" t="s">
        <v>404</v>
      </c>
      <c r="B12" s="233"/>
      <c r="C12" s="233" t="s">
        <v>25</v>
      </c>
      <c r="D12" s="381">
        <f>MDA_VarAndFixedRevbyAssetClass!D11+MDA_VarAndFixedRevbyAssetClass!G11</f>
        <v>11116</v>
      </c>
      <c r="E12" s="235" t="s">
        <v>25</v>
      </c>
      <c r="F12" s="236" t="s">
        <v>13</v>
      </c>
      <c r="G12" s="233" t="s">
        <v>25</v>
      </c>
      <c r="H12" s="234">
        <f>MDA_VarAndFixedRevbyAssetClass!K11+MDA_VarAndFixedRevbyAssetClass!N11</f>
        <v>9671</v>
      </c>
      <c r="I12" s="233" t="s">
        <v>13</v>
      </c>
      <c r="J12" s="233" t="s">
        <v>25</v>
      </c>
      <c r="K12" s="234">
        <f t="shared" si="0"/>
        <v>1445</v>
      </c>
      <c r="L12" s="233" t="s">
        <v>13</v>
      </c>
      <c r="M12" s="248">
        <f t="shared" si="1"/>
        <v>14.941577913349189</v>
      </c>
      <c r="N12" s="233" t="s">
        <v>99</v>
      </c>
    </row>
    <row r="13" spans="1:14" s="237" customFormat="1" ht="12.75">
      <c r="A13" s="232" t="s">
        <v>405</v>
      </c>
      <c r="B13" s="233"/>
      <c r="C13" s="233" t="s">
        <v>25</v>
      </c>
      <c r="D13" s="381">
        <f>MDA_VarAndFixedRevbyAssetClass!D12+MDA_VarAndFixedRevbyAssetClass!G12</f>
        <v>10322</v>
      </c>
      <c r="E13" s="235" t="s">
        <v>25</v>
      </c>
      <c r="F13" s="236" t="s">
        <v>13</v>
      </c>
      <c r="G13" s="233" t="s">
        <v>25</v>
      </c>
      <c r="H13" s="234">
        <f>MDA_VarAndFixedRevbyAssetClass!K12+MDA_VarAndFixedRevbyAssetClass!N12</f>
        <v>8467</v>
      </c>
      <c r="I13" s="233" t="s">
        <v>13</v>
      </c>
      <c r="J13" s="233" t="s">
        <v>25</v>
      </c>
      <c r="K13" s="234">
        <f t="shared" si="0"/>
        <v>1855</v>
      </c>
      <c r="L13" s="233" t="s">
        <v>13</v>
      </c>
      <c r="M13" s="248">
        <f t="shared" si="1"/>
        <v>21.908586276130862</v>
      </c>
      <c r="N13" s="233" t="s">
        <v>99</v>
      </c>
    </row>
    <row r="14" spans="1:14" s="237" customFormat="1" ht="12.75">
      <c r="A14" s="232" t="s">
        <v>200</v>
      </c>
      <c r="B14" s="233"/>
      <c r="C14" s="233" t="s">
        <v>25</v>
      </c>
      <c r="D14" s="381">
        <f>MDA_VarAndFixedRevbyAssetClass!D13+MDA_VarAndFixedRevbyAssetClass!G13</f>
        <v>17544</v>
      </c>
      <c r="E14" s="235" t="s">
        <v>25</v>
      </c>
      <c r="F14" s="236" t="s">
        <v>13</v>
      </c>
      <c r="G14" s="233" t="s">
        <v>25</v>
      </c>
      <c r="H14" s="234">
        <f>MDA_VarAndFixedRevbyAssetClass!K13+MDA_VarAndFixedRevbyAssetClass!N13</f>
        <v>15737</v>
      </c>
      <c r="I14" s="233" t="s">
        <v>13</v>
      </c>
      <c r="J14" s="233" t="s">
        <v>25</v>
      </c>
      <c r="K14" s="234">
        <f t="shared" si="0"/>
        <v>1807</v>
      </c>
      <c r="L14" s="233" t="s">
        <v>13</v>
      </c>
      <c r="M14" s="248">
        <f t="shared" si="1"/>
        <v>11.482493486687424</v>
      </c>
      <c r="N14" s="233" t="s">
        <v>99</v>
      </c>
    </row>
    <row r="15" spans="1:14" s="237" customFormat="1" ht="12.75">
      <c r="A15" s="232" t="s">
        <v>406</v>
      </c>
      <c r="B15" s="233"/>
      <c r="C15" s="239" t="s">
        <v>25</v>
      </c>
      <c r="D15" s="382">
        <v>4841</v>
      </c>
      <c r="E15" s="235" t="s">
        <v>25</v>
      </c>
      <c r="F15" s="236" t="s">
        <v>13</v>
      </c>
      <c r="G15" s="239" t="s">
        <v>25</v>
      </c>
      <c r="H15" s="240">
        <f>MDA_VarAndFixedRevbyAssetClass!K14+MDA_VarAndFixedRevbyAssetClass!N14</f>
        <v>7927</v>
      </c>
      <c r="I15" s="233" t="s">
        <v>13</v>
      </c>
      <c r="J15" s="239" t="s">
        <v>25</v>
      </c>
      <c r="K15" s="240">
        <f t="shared" si="0"/>
        <v>-3086</v>
      </c>
      <c r="L15" s="233" t="s">
        <v>13</v>
      </c>
      <c r="M15" s="250">
        <f t="shared" si="1"/>
        <v>-38.93023842563391</v>
      </c>
      <c r="N15" s="233" t="s">
        <v>99</v>
      </c>
    </row>
    <row r="16" spans="1:14" s="237" customFormat="1" ht="13.5" thickBot="1">
      <c r="A16" s="238" t="s">
        <v>400</v>
      </c>
      <c r="B16" s="233"/>
      <c r="C16" s="241" t="s">
        <v>24</v>
      </c>
      <c r="D16" s="242">
        <f>SUM(D10:D15)</f>
        <v>190485</v>
      </c>
      <c r="E16" s="235" t="s">
        <v>25</v>
      </c>
      <c r="F16" s="236" t="s">
        <v>13</v>
      </c>
      <c r="G16" s="241" t="s">
        <v>24</v>
      </c>
      <c r="H16" s="242">
        <f>SUM(H10:H15)</f>
        <v>171015</v>
      </c>
      <c r="I16" s="233" t="s">
        <v>13</v>
      </c>
      <c r="J16" s="241" t="s">
        <v>24</v>
      </c>
      <c r="K16" s="242">
        <f>SUM(K10:K15)</f>
        <v>19470</v>
      </c>
      <c r="L16" s="233" t="s">
        <v>13</v>
      </c>
      <c r="M16" s="252">
        <f>K16/H16*100</f>
        <v>11.384966231032365</v>
      </c>
      <c r="N16" s="233" t="s">
        <v>99</v>
      </c>
    </row>
    <row r="17" spans="1:14" ht="15.75" thickTop="1">
      <c r="A17" s="376" t="s">
        <v>560</v>
      </c>
      <c r="B17" s="377"/>
      <c r="C17" s="377"/>
      <c r="D17" s="369">
        <f>D16-FS_StatementsofIncome!D14</f>
        <v>0</v>
      </c>
      <c r="H17" s="369">
        <f>H16-FS_StatementsofIncome!K14</f>
        <v>0</v>
      </c>
    </row>
    <row r="19" spans="1:14" ht="18.75">
      <c r="A19" s="42" t="s">
        <v>471</v>
      </c>
    </row>
    <row r="20" spans="1:14">
      <c r="A20" s="68"/>
      <c r="B20" s="91" t="s">
        <v>0</v>
      </c>
      <c r="C20" s="901" t="s">
        <v>1</v>
      </c>
      <c r="D20" s="901"/>
      <c r="E20" s="155" t="s">
        <v>13</v>
      </c>
      <c r="F20" s="231" t="s">
        <v>13</v>
      </c>
      <c r="G20" s="901" t="s">
        <v>28</v>
      </c>
      <c r="H20" s="901"/>
      <c r="I20" s="91" t="s">
        <v>0</v>
      </c>
      <c r="J20" s="91"/>
      <c r="K20" s="285"/>
      <c r="L20" s="91" t="s">
        <v>0</v>
      </c>
      <c r="M20" s="285"/>
      <c r="N20" s="91" t="s">
        <v>25</v>
      </c>
    </row>
    <row r="21" spans="1:14">
      <c r="A21" s="68"/>
      <c r="B21" s="91"/>
      <c r="C21" s="912" t="s">
        <v>466</v>
      </c>
      <c r="D21" s="912"/>
      <c r="E21" s="155"/>
      <c r="F21" s="231"/>
      <c r="G21" s="912" t="s">
        <v>466</v>
      </c>
      <c r="H21" s="912"/>
      <c r="I21" s="91"/>
      <c r="J21" s="91"/>
      <c r="K21" s="285"/>
      <c r="L21" s="91"/>
      <c r="M21" s="285"/>
      <c r="N21" s="91" t="s">
        <v>25</v>
      </c>
    </row>
    <row r="22" spans="1:14">
      <c r="A22" s="68"/>
      <c r="B22" s="91"/>
      <c r="C22" s="917" t="s">
        <v>665</v>
      </c>
      <c r="D22" s="917"/>
      <c r="E22" s="155"/>
      <c r="F22" s="231"/>
      <c r="G22" s="917" t="s">
        <v>665</v>
      </c>
      <c r="H22" s="917"/>
      <c r="I22" s="91"/>
      <c r="J22" s="91"/>
      <c r="K22" s="285"/>
      <c r="L22" s="91"/>
      <c r="M22" s="285"/>
      <c r="N22" s="91" t="s">
        <v>25</v>
      </c>
    </row>
    <row r="23" spans="1:14">
      <c r="A23" s="68"/>
      <c r="B23" s="91"/>
      <c r="C23" s="917" t="s">
        <v>664</v>
      </c>
      <c r="D23" s="930"/>
      <c r="E23" s="155"/>
      <c r="F23" s="231"/>
      <c r="G23" s="917" t="s">
        <v>664</v>
      </c>
      <c r="H23" s="930"/>
      <c r="I23" s="91"/>
      <c r="J23" s="91"/>
      <c r="K23" s="493"/>
      <c r="L23" s="91"/>
      <c r="M23" s="493"/>
      <c r="N23" s="91"/>
    </row>
    <row r="24" spans="1:14">
      <c r="A24" s="68"/>
      <c r="B24" s="91"/>
      <c r="C24" s="901">
        <f>CY</f>
        <v>2019</v>
      </c>
      <c r="D24" s="901"/>
      <c r="E24" s="155"/>
      <c r="F24" s="231"/>
      <c r="G24" s="901">
        <f>PY</f>
        <v>2018</v>
      </c>
      <c r="H24" s="901"/>
      <c r="I24" s="91"/>
      <c r="J24" s="901" t="s">
        <v>390</v>
      </c>
      <c r="K24" s="901"/>
      <c r="L24" s="91"/>
      <c r="M24" s="284" t="s">
        <v>391</v>
      </c>
      <c r="N24" s="91" t="s">
        <v>25</v>
      </c>
    </row>
    <row r="25" spans="1:14">
      <c r="A25" s="68"/>
      <c r="B25" s="91"/>
      <c r="C25" s="927" t="s">
        <v>384</v>
      </c>
      <c r="D25" s="929"/>
      <c r="E25" s="929"/>
      <c r="F25" s="929"/>
      <c r="G25" s="929"/>
      <c r="H25" s="929"/>
      <c r="I25" s="397"/>
      <c r="J25" s="397"/>
      <c r="K25" s="397"/>
      <c r="L25" s="397"/>
      <c r="M25" s="397"/>
      <c r="N25" s="91" t="s">
        <v>25</v>
      </c>
    </row>
    <row r="26" spans="1:14">
      <c r="A26" s="48" t="s">
        <v>31</v>
      </c>
      <c r="B26" s="233" t="s">
        <v>25</v>
      </c>
      <c r="C26" s="233"/>
      <c r="D26" s="234" t="s">
        <v>13</v>
      </c>
      <c r="E26" s="235" t="s">
        <v>25</v>
      </c>
      <c r="F26" s="236" t="s">
        <v>13</v>
      </c>
      <c r="G26" s="233"/>
      <c r="H26" s="245"/>
      <c r="I26" s="233" t="s">
        <v>13</v>
      </c>
      <c r="J26" s="233"/>
      <c r="K26" s="245"/>
      <c r="L26" s="233" t="s">
        <v>13</v>
      </c>
      <c r="M26" s="245"/>
      <c r="N26" s="233" t="s">
        <v>13</v>
      </c>
    </row>
    <row r="27" spans="1:14">
      <c r="A27" s="232" t="s">
        <v>402</v>
      </c>
      <c r="B27" s="233"/>
      <c r="C27" s="233" t="s">
        <v>24</v>
      </c>
      <c r="D27" s="381">
        <f>MDA_VarAndFixedRevbyAssetClass!D26+MDA_VarAndFixedRevbyAssetClass!G26</f>
        <v>211153</v>
      </c>
      <c r="E27" s="235" t="s">
        <v>25</v>
      </c>
      <c r="F27" s="236" t="s">
        <v>13</v>
      </c>
      <c r="G27" s="233" t="s">
        <v>24</v>
      </c>
      <c r="H27" s="234">
        <f>MDA_VarAndFixedRevbyAssetClass!K26+MDA_VarAndFixedRevbyAssetClass!N26</f>
        <v>189049</v>
      </c>
      <c r="I27" s="233" t="s">
        <v>13</v>
      </c>
      <c r="J27" s="233" t="s">
        <v>24</v>
      </c>
      <c r="K27" s="234">
        <f t="shared" ref="K27:K32" si="2">D27-H27</f>
        <v>22104</v>
      </c>
      <c r="L27" s="233" t="s">
        <v>13</v>
      </c>
      <c r="M27" s="248">
        <f t="shared" ref="M27:M33" si="3">K27/H27*100</f>
        <v>11.692206782368594</v>
      </c>
      <c r="N27" s="233" t="s">
        <v>99</v>
      </c>
    </row>
    <row r="28" spans="1:14">
      <c r="A28" s="232" t="s">
        <v>403</v>
      </c>
      <c r="B28" s="233"/>
      <c r="C28" s="233" t="s">
        <v>25</v>
      </c>
      <c r="D28" s="234">
        <f>MDA_VarAndFixedRevbyAssetClass!D27+MDA_VarAndFixedRevbyAssetClass!G27</f>
        <v>79034</v>
      </c>
      <c r="E28" s="235" t="s">
        <v>25</v>
      </c>
      <c r="F28" s="236" t="s">
        <v>13</v>
      </c>
      <c r="G28" s="233" t="s">
        <v>25</v>
      </c>
      <c r="H28" s="234">
        <f>MDA_VarAndFixedRevbyAssetClass!K27+MDA_VarAndFixedRevbyAssetClass!N27</f>
        <v>68810</v>
      </c>
      <c r="I28" s="233" t="s">
        <v>13</v>
      </c>
      <c r="J28" s="233" t="s">
        <v>25</v>
      </c>
      <c r="K28" s="234">
        <f t="shared" si="2"/>
        <v>10224</v>
      </c>
      <c r="L28" s="233" t="s">
        <v>13</v>
      </c>
      <c r="M28" s="248">
        <f t="shared" si="3"/>
        <v>14.858305478854817</v>
      </c>
      <c r="N28" s="233" t="s">
        <v>99</v>
      </c>
    </row>
    <row r="29" spans="1:14">
      <c r="A29" s="232" t="s">
        <v>404</v>
      </c>
      <c r="B29" s="233"/>
      <c r="C29" s="233" t="s">
        <v>25</v>
      </c>
      <c r="D29" s="234">
        <f>MDA_VarAndFixedRevbyAssetClass!D28+MDA_VarAndFixedRevbyAssetClass!G28</f>
        <v>22914</v>
      </c>
      <c r="E29" s="235" t="s">
        <v>25</v>
      </c>
      <c r="F29" s="236" t="s">
        <v>13</v>
      </c>
      <c r="G29" s="233" t="s">
        <v>25</v>
      </c>
      <c r="H29" s="234">
        <f>MDA_VarAndFixedRevbyAssetClass!K28+MDA_VarAndFixedRevbyAssetClass!N28</f>
        <v>19863</v>
      </c>
      <c r="I29" s="233" t="s">
        <v>13</v>
      </c>
      <c r="J29" s="233" t="s">
        <v>25</v>
      </c>
      <c r="K29" s="234">
        <f t="shared" si="2"/>
        <v>3051</v>
      </c>
      <c r="L29" s="233" t="s">
        <v>13</v>
      </c>
      <c r="M29" s="248">
        <f t="shared" si="3"/>
        <v>15.360217489805164</v>
      </c>
      <c r="N29" s="233" t="s">
        <v>99</v>
      </c>
    </row>
    <row r="30" spans="1:14">
      <c r="A30" s="232" t="s">
        <v>405</v>
      </c>
      <c r="B30" s="233"/>
      <c r="C30" s="233" t="s">
        <v>25</v>
      </c>
      <c r="D30" s="234">
        <f>MDA_VarAndFixedRevbyAssetClass!D29+MDA_VarAndFixedRevbyAssetClass!G29</f>
        <v>19884</v>
      </c>
      <c r="E30" s="235" t="s">
        <v>25</v>
      </c>
      <c r="F30" s="236" t="s">
        <v>13</v>
      </c>
      <c r="G30" s="233" t="s">
        <v>25</v>
      </c>
      <c r="H30" s="234">
        <f>MDA_VarAndFixedRevbyAssetClass!K29+MDA_VarAndFixedRevbyAssetClass!N29</f>
        <v>16581</v>
      </c>
      <c r="I30" s="233" t="s">
        <v>13</v>
      </c>
      <c r="J30" s="233" t="s">
        <v>25</v>
      </c>
      <c r="K30" s="234">
        <f t="shared" si="2"/>
        <v>3303</v>
      </c>
      <c r="L30" s="233" t="s">
        <v>13</v>
      </c>
      <c r="M30" s="248">
        <f t="shared" si="3"/>
        <v>19.920390808757009</v>
      </c>
      <c r="N30" s="233" t="s">
        <v>99</v>
      </c>
    </row>
    <row r="31" spans="1:14">
      <c r="A31" s="232" t="s">
        <v>200</v>
      </c>
      <c r="B31" s="233"/>
      <c r="C31" s="233" t="s">
        <v>25</v>
      </c>
      <c r="D31" s="234">
        <f>MDA_VarAndFixedRevbyAssetClass!D30+MDA_VarAndFixedRevbyAssetClass!G30</f>
        <v>34447</v>
      </c>
      <c r="E31" s="235" t="s">
        <v>25</v>
      </c>
      <c r="F31" s="236" t="s">
        <v>13</v>
      </c>
      <c r="G31" s="233" t="s">
        <v>25</v>
      </c>
      <c r="H31" s="234">
        <f>MDA_VarAndFixedRevbyAssetClass!K30+MDA_VarAndFixedRevbyAssetClass!N30</f>
        <v>31289</v>
      </c>
      <c r="I31" s="233" t="s">
        <v>13</v>
      </c>
      <c r="J31" s="233" t="s">
        <v>25</v>
      </c>
      <c r="K31" s="234">
        <f t="shared" si="2"/>
        <v>3158</v>
      </c>
      <c r="L31" s="233" t="s">
        <v>13</v>
      </c>
      <c r="M31" s="248">
        <f t="shared" si="3"/>
        <v>10.093003931093996</v>
      </c>
      <c r="N31" s="233" t="s">
        <v>99</v>
      </c>
    </row>
    <row r="32" spans="1:14">
      <c r="A32" s="232" t="s">
        <v>406</v>
      </c>
      <c r="B32" s="233"/>
      <c r="C32" s="239" t="s">
        <v>25</v>
      </c>
      <c r="D32" s="240">
        <f>MDA_VarAndFixedRevbyAssetClass!D31+MDA_VarAndFixedRevbyAssetClass!G31</f>
        <v>9845</v>
      </c>
      <c r="E32" s="235" t="s">
        <v>25</v>
      </c>
      <c r="F32" s="236" t="s">
        <v>13</v>
      </c>
      <c r="G32" s="239" t="s">
        <v>25</v>
      </c>
      <c r="H32" s="240">
        <f>MDA_VarAndFixedRevbyAssetClass!K31+MDA_VarAndFixedRevbyAssetClass!N31</f>
        <v>14926</v>
      </c>
      <c r="I32" s="233" t="s">
        <v>13</v>
      </c>
      <c r="J32" s="239" t="s">
        <v>25</v>
      </c>
      <c r="K32" s="240">
        <f t="shared" si="2"/>
        <v>-5081</v>
      </c>
      <c r="L32" s="233" t="s">
        <v>13</v>
      </c>
      <c r="M32" s="250">
        <f t="shared" si="3"/>
        <v>-34.041270266648802</v>
      </c>
      <c r="N32" s="233" t="s">
        <v>99</v>
      </c>
    </row>
    <row r="33" spans="1:14" ht="15.75" thickBot="1">
      <c r="A33" s="238" t="s">
        <v>400</v>
      </c>
      <c r="B33" s="233"/>
      <c r="C33" s="241" t="s">
        <v>24</v>
      </c>
      <c r="D33" s="289">
        <f>SUM(D27:D32)</f>
        <v>377277</v>
      </c>
      <c r="E33" s="235" t="s">
        <v>25</v>
      </c>
      <c r="F33" s="236" t="s">
        <v>13</v>
      </c>
      <c r="G33" s="241" t="s">
        <v>24</v>
      </c>
      <c r="H33" s="242">
        <f>SUM(H27:H32)</f>
        <v>340518</v>
      </c>
      <c r="I33" s="233" t="s">
        <v>13</v>
      </c>
      <c r="J33" s="241" t="s">
        <v>24</v>
      </c>
      <c r="K33" s="242">
        <f>SUM(K27:K32)</f>
        <v>36759</v>
      </c>
      <c r="L33" s="233" t="s">
        <v>13</v>
      </c>
      <c r="M33" s="252">
        <f t="shared" si="3"/>
        <v>10.795024051591987</v>
      </c>
      <c r="N33" s="233" t="s">
        <v>99</v>
      </c>
    </row>
    <row r="34" spans="1:14" ht="15.75" thickTop="1">
      <c r="A34" s="376" t="s">
        <v>560</v>
      </c>
      <c r="B34" s="377"/>
      <c r="C34" s="377"/>
      <c r="D34" s="369">
        <f>D33-FS_StatementsofIncome!G14</f>
        <v>0</v>
      </c>
      <c r="H34" s="369">
        <f>H33-FS_StatementsofIncome!N14</f>
        <v>0</v>
      </c>
    </row>
  </sheetData>
  <mergeCells count="24">
    <mergeCell ref="C25:H25"/>
    <mergeCell ref="C7:D7"/>
    <mergeCell ref="G7:H7"/>
    <mergeCell ref="J7:K7"/>
    <mergeCell ref="C3:D3"/>
    <mergeCell ref="G3:H3"/>
    <mergeCell ref="C4:D4"/>
    <mergeCell ref="G4:H4"/>
    <mergeCell ref="C5:D5"/>
    <mergeCell ref="G5:H5"/>
    <mergeCell ref="C6:D6"/>
    <mergeCell ref="G6:H6"/>
    <mergeCell ref="C8:H8"/>
    <mergeCell ref="C24:D24"/>
    <mergeCell ref="G24:H24"/>
    <mergeCell ref="J24:K24"/>
    <mergeCell ref="C20:D20"/>
    <mergeCell ref="G20:H20"/>
    <mergeCell ref="C23:D23"/>
    <mergeCell ref="G23:H23"/>
    <mergeCell ref="C21:D21"/>
    <mergeCell ref="G21:H21"/>
    <mergeCell ref="C22:D22"/>
    <mergeCell ref="G22:H22"/>
  </mergeCells>
  <hyperlinks>
    <hyperlink ref="A1" location="MDA_GrossRevenuebyAssetClass" display="MDA_GrossRevenuebyAssetClass"/>
    <hyperlink ref="A19" location="MDA_GrossRevenuebyAssetClass_YTD" display="MDA_GrossRevenuebyAssetClass_YTD"/>
  </hyperlinks>
  <pageMargins left="0.7" right="0.7" top="0.75" bottom="0.75" header="0.3" footer="0.3"/>
  <pageSetup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Y33"/>
  <sheetViews>
    <sheetView workbookViewId="0">
      <selection activeCell="AE38" sqref="AE38"/>
    </sheetView>
  </sheetViews>
  <sheetFormatPr defaultRowHeight="15"/>
  <cols>
    <col min="1" max="1" width="45.85546875" style="41" bestFit="1" customWidth="1"/>
    <col min="2" max="2" width="2.7109375" style="67" customWidth="1"/>
    <col min="3" max="3" width="1.7109375" style="67" customWidth="1"/>
    <col min="4" max="4" width="7.7109375" style="41" customWidth="1"/>
    <col min="5" max="5" width="2.7109375" style="67" customWidth="1"/>
    <col min="6" max="6" width="1.7109375" style="67" customWidth="1"/>
    <col min="7" max="7" width="7.7109375" style="41" customWidth="1"/>
    <col min="8" max="10" width="1.7109375" style="67" customWidth="1"/>
    <col min="11" max="11" width="7.7109375" style="41" customWidth="1"/>
    <col min="12" max="12" width="2.7109375" style="67" customWidth="1"/>
    <col min="13" max="13" width="1.7109375" style="67" customWidth="1"/>
    <col min="14" max="14" width="7.7109375" style="41" customWidth="1"/>
    <col min="15" max="15" width="2.7109375" style="67" customWidth="1"/>
    <col min="16" max="16" width="1.7109375" style="67" customWidth="1"/>
    <col min="17" max="17" width="8.85546875" style="41" customWidth="1"/>
    <col min="18" max="18" width="2.7109375" style="67" customWidth="1"/>
    <col min="19" max="19" width="1.7109375" style="67" customWidth="1"/>
    <col min="20" max="20" width="7.7109375" style="41" customWidth="1"/>
    <col min="21" max="21" width="2.7109375" style="67" customWidth="1"/>
    <col min="22" max="22" width="7.7109375" style="41" customWidth="1"/>
    <col min="23" max="23" width="2.7109375" style="67" customWidth="1"/>
    <col min="24" max="24" width="7.7109375" style="43" customWidth="1"/>
    <col min="25" max="25" width="1.7109375" style="67" customWidth="1"/>
    <col min="26" max="16384" width="9.140625" style="41"/>
  </cols>
  <sheetData>
    <row r="1" spans="1:25" ht="18.75">
      <c r="A1" s="42" t="s">
        <v>407</v>
      </c>
    </row>
    <row r="2" spans="1:25">
      <c r="A2" s="44"/>
    </row>
    <row r="3" spans="1:25" s="47" customFormat="1" ht="11.25">
      <c r="A3" s="68"/>
      <c r="B3" s="91"/>
      <c r="C3" s="901" t="s">
        <v>1</v>
      </c>
      <c r="D3" s="901"/>
      <c r="E3" s="901"/>
      <c r="F3" s="901"/>
      <c r="G3" s="901"/>
      <c r="H3" s="155"/>
      <c r="I3" s="231"/>
      <c r="J3" s="901" t="s">
        <v>28</v>
      </c>
      <c r="K3" s="901"/>
      <c r="L3" s="901"/>
      <c r="M3" s="901"/>
      <c r="N3" s="901"/>
      <c r="O3" s="91"/>
      <c r="P3" s="91"/>
      <c r="Q3" s="222"/>
      <c r="R3" s="91"/>
      <c r="S3" s="91"/>
      <c r="T3" s="222"/>
      <c r="U3" s="91"/>
      <c r="V3" s="222"/>
      <c r="W3" s="91"/>
      <c r="X3" s="219"/>
      <c r="Y3" s="91" t="s">
        <v>25</v>
      </c>
    </row>
    <row r="4" spans="1:25" s="47" customFormat="1" ht="11.25">
      <c r="A4" s="68"/>
      <c r="B4" s="91"/>
      <c r="C4" s="912" t="str">
        <f>QTD_LC3</f>
        <v xml:space="preserve">Three Months Ended </v>
      </c>
      <c r="D4" s="912"/>
      <c r="E4" s="912"/>
      <c r="F4" s="912"/>
      <c r="G4" s="912"/>
      <c r="H4" s="155"/>
      <c r="I4" s="231"/>
      <c r="J4" s="912" t="str">
        <f>QTD_LC3</f>
        <v xml:space="preserve">Three Months Ended </v>
      </c>
      <c r="K4" s="912"/>
      <c r="L4" s="912"/>
      <c r="M4" s="912"/>
      <c r="N4" s="912"/>
      <c r="O4" s="91"/>
      <c r="P4" s="91"/>
      <c r="Q4" s="222"/>
      <c r="R4" s="91"/>
      <c r="S4" s="91"/>
      <c r="T4" s="222"/>
      <c r="U4" s="91"/>
      <c r="V4" s="222"/>
      <c r="W4" s="91"/>
      <c r="X4" s="219"/>
      <c r="Y4" s="91" t="s">
        <v>25</v>
      </c>
    </row>
    <row r="5" spans="1:25" s="47" customFormat="1" ht="11.25">
      <c r="A5" s="68"/>
      <c r="B5" s="91"/>
      <c r="C5" s="901" t="str">
        <f>CP_Longdate&amp;CY</f>
        <v>June 30, 2019</v>
      </c>
      <c r="D5" s="901"/>
      <c r="E5" s="901"/>
      <c r="F5" s="901"/>
      <c r="G5" s="901"/>
      <c r="H5" s="155"/>
      <c r="I5" s="231"/>
      <c r="J5" s="901" t="str">
        <f>CP_Longdate&amp;PY</f>
        <v>June 30, 2018</v>
      </c>
      <c r="K5" s="901"/>
      <c r="L5" s="901"/>
      <c r="M5" s="901"/>
      <c r="N5" s="901"/>
      <c r="O5" s="91"/>
      <c r="P5" s="901" t="s">
        <v>390</v>
      </c>
      <c r="Q5" s="901"/>
      <c r="R5" s="901"/>
      <c r="S5" s="901"/>
      <c r="T5" s="901"/>
      <c r="U5" s="91"/>
      <c r="V5" s="922" t="s">
        <v>391</v>
      </c>
      <c r="W5" s="922"/>
      <c r="X5" s="922"/>
      <c r="Y5" s="91" t="s">
        <v>25</v>
      </c>
    </row>
    <row r="6" spans="1:25" s="47" customFormat="1" ht="11.25">
      <c r="A6" s="68"/>
      <c r="B6" s="91" t="s">
        <v>0</v>
      </c>
      <c r="C6" s="920" t="s">
        <v>92</v>
      </c>
      <c r="D6" s="920"/>
      <c r="E6" s="91" t="s">
        <v>0</v>
      </c>
      <c r="F6" s="920" t="s">
        <v>91</v>
      </c>
      <c r="G6" s="920"/>
      <c r="H6" s="155" t="s">
        <v>13</v>
      </c>
      <c r="I6" s="231" t="s">
        <v>13</v>
      </c>
      <c r="J6" s="920" t="s">
        <v>92</v>
      </c>
      <c r="K6" s="920"/>
      <c r="L6" s="91" t="s">
        <v>0</v>
      </c>
      <c r="M6" s="920" t="s">
        <v>91</v>
      </c>
      <c r="N6" s="920"/>
      <c r="O6" s="91" t="s">
        <v>0</v>
      </c>
      <c r="P6" s="920" t="s">
        <v>92</v>
      </c>
      <c r="Q6" s="920"/>
      <c r="R6" s="91" t="s">
        <v>0</v>
      </c>
      <c r="S6" s="920" t="s">
        <v>91</v>
      </c>
      <c r="T6" s="920"/>
      <c r="U6" s="91" t="s">
        <v>0</v>
      </c>
      <c r="V6" s="255" t="s">
        <v>92</v>
      </c>
      <c r="W6" s="91" t="s">
        <v>0</v>
      </c>
      <c r="X6" s="220" t="s">
        <v>91</v>
      </c>
      <c r="Y6" s="91" t="s">
        <v>25</v>
      </c>
    </row>
    <row r="7" spans="1:25" s="47" customFormat="1">
      <c r="A7" s="68"/>
      <c r="B7" s="91"/>
      <c r="C7" s="927" t="s">
        <v>384</v>
      </c>
      <c r="D7" s="928"/>
      <c r="E7" s="928"/>
      <c r="F7" s="928"/>
      <c r="G7" s="928"/>
      <c r="H7" s="928"/>
      <c r="I7" s="928"/>
      <c r="J7" s="928"/>
      <c r="K7" s="928"/>
      <c r="L7" s="928"/>
      <c r="M7" s="928"/>
      <c r="N7" s="928"/>
      <c r="O7" s="397"/>
      <c r="P7" s="397"/>
      <c r="Q7" s="397"/>
      <c r="R7" s="397"/>
      <c r="S7" s="397"/>
      <c r="T7" s="397"/>
      <c r="U7" s="397"/>
      <c r="V7" s="397"/>
      <c r="W7" s="397"/>
      <c r="X7" s="397"/>
      <c r="Y7" s="91" t="s">
        <v>25</v>
      </c>
    </row>
    <row r="8" spans="1:25" s="237" customFormat="1" ht="12.75">
      <c r="A8" s="48" t="s">
        <v>31</v>
      </c>
      <c r="B8" s="233"/>
      <c r="C8" s="233"/>
      <c r="D8" s="245"/>
      <c r="E8" s="233"/>
      <c r="F8" s="233"/>
      <c r="G8" s="245"/>
      <c r="H8" s="233"/>
      <c r="I8" s="233"/>
      <c r="J8" s="233"/>
      <c r="K8" s="245"/>
      <c r="L8" s="233"/>
      <c r="M8" s="233"/>
      <c r="N8" s="245"/>
      <c r="O8" s="233"/>
      <c r="P8" s="233"/>
      <c r="Q8" s="245"/>
      <c r="R8" s="233"/>
      <c r="S8" s="233"/>
      <c r="T8" s="245"/>
      <c r="U8" s="233"/>
      <c r="V8" s="245"/>
      <c r="W8" s="233"/>
      <c r="X8" s="233"/>
      <c r="Y8" s="233"/>
    </row>
    <row r="9" spans="1:25" s="237" customFormat="1" ht="12.75">
      <c r="A9" s="232" t="s">
        <v>402</v>
      </c>
      <c r="B9" s="233"/>
      <c r="C9" s="233" t="s">
        <v>24</v>
      </c>
      <c r="D9" s="381">
        <v>56743</v>
      </c>
      <c r="E9" s="233"/>
      <c r="F9" s="233" t="s">
        <v>24</v>
      </c>
      <c r="G9" s="381">
        <v>50320</v>
      </c>
      <c r="H9" s="235"/>
      <c r="I9" s="236"/>
      <c r="J9" s="233" t="s">
        <v>24</v>
      </c>
      <c r="K9" s="381">
        <v>45307</v>
      </c>
      <c r="L9" s="233"/>
      <c r="M9" s="233" t="s">
        <v>24</v>
      </c>
      <c r="N9" s="381">
        <v>49829</v>
      </c>
      <c r="O9" s="233"/>
      <c r="P9" s="233" t="s">
        <v>24</v>
      </c>
      <c r="Q9" s="381">
        <f t="shared" ref="Q9:Q13" si="0">D9-K9</f>
        <v>11436</v>
      </c>
      <c r="R9" s="233"/>
      <c r="S9" s="233" t="s">
        <v>24</v>
      </c>
      <c r="T9" s="234">
        <f t="shared" ref="T9:T14" si="1">G9-N9</f>
        <v>491</v>
      </c>
      <c r="U9" s="233" t="s">
        <v>25</v>
      </c>
      <c r="V9" s="248">
        <f>Q9/K9*100</f>
        <v>25.241132716798731</v>
      </c>
      <c r="W9" s="233" t="s">
        <v>99</v>
      </c>
      <c r="X9" s="248">
        <f>T9/N9*100</f>
        <v>0.98536996528126186</v>
      </c>
      <c r="Y9" s="233" t="s">
        <v>99</v>
      </c>
    </row>
    <row r="10" spans="1:25" s="237" customFormat="1" ht="12.75">
      <c r="A10" s="232" t="s">
        <v>403</v>
      </c>
      <c r="B10" s="233"/>
      <c r="C10" s="233" t="s">
        <v>25</v>
      </c>
      <c r="D10" s="381">
        <v>34337</v>
      </c>
      <c r="E10" s="233"/>
      <c r="F10" s="233" t="s">
        <v>25</v>
      </c>
      <c r="G10" s="381">
        <v>5262</v>
      </c>
      <c r="H10" s="235"/>
      <c r="I10" s="236"/>
      <c r="J10" s="233" t="s">
        <v>25</v>
      </c>
      <c r="K10" s="381">
        <v>29102</v>
      </c>
      <c r="L10" s="233"/>
      <c r="M10" s="233" t="s">
        <v>25</v>
      </c>
      <c r="N10" s="381">
        <v>4975</v>
      </c>
      <c r="O10" s="233"/>
      <c r="P10" s="233" t="s">
        <v>25</v>
      </c>
      <c r="Q10" s="381">
        <f t="shared" si="0"/>
        <v>5235</v>
      </c>
      <c r="R10" s="233"/>
      <c r="S10" s="233" t="s">
        <v>25</v>
      </c>
      <c r="T10" s="381">
        <f t="shared" si="1"/>
        <v>287</v>
      </c>
      <c r="U10" s="233" t="s">
        <v>25</v>
      </c>
      <c r="V10" s="248">
        <f t="shared" ref="V10:V15" si="2">Q10/K10*100</f>
        <v>17.988454401759331</v>
      </c>
      <c r="W10" s="233" t="s">
        <v>99</v>
      </c>
      <c r="X10" s="249">
        <f t="shared" ref="X10:X15" si="3">T10/N10*100</f>
        <v>5.7688442211055273</v>
      </c>
      <c r="Y10" s="233" t="s">
        <v>99</v>
      </c>
    </row>
    <row r="11" spans="1:25" s="237" customFormat="1" ht="12.75">
      <c r="A11" s="232" t="s">
        <v>404</v>
      </c>
      <c r="B11" s="233"/>
      <c r="C11" s="233" t="s">
        <v>25</v>
      </c>
      <c r="D11" s="381">
        <v>9195</v>
      </c>
      <c r="E11" s="233"/>
      <c r="F11" s="233" t="s">
        <v>25</v>
      </c>
      <c r="G11" s="381">
        <v>1921</v>
      </c>
      <c r="H11" s="235"/>
      <c r="I11" s="236"/>
      <c r="J11" s="233" t="s">
        <v>25</v>
      </c>
      <c r="K11" s="381">
        <v>7907</v>
      </c>
      <c r="L11" s="233"/>
      <c r="M11" s="233" t="s">
        <v>25</v>
      </c>
      <c r="N11" s="381">
        <v>1764</v>
      </c>
      <c r="O11" s="233"/>
      <c r="P11" s="233" t="s">
        <v>25</v>
      </c>
      <c r="Q11" s="381">
        <f t="shared" si="0"/>
        <v>1288</v>
      </c>
      <c r="R11" s="233"/>
      <c r="S11" s="233" t="s">
        <v>25</v>
      </c>
      <c r="T11" s="381">
        <f t="shared" si="1"/>
        <v>157</v>
      </c>
      <c r="U11" s="233" t="s">
        <v>25</v>
      </c>
      <c r="V11" s="248">
        <f t="shared" si="2"/>
        <v>16.289363854812191</v>
      </c>
      <c r="W11" s="233" t="s">
        <v>99</v>
      </c>
      <c r="X11" s="249">
        <f t="shared" si="3"/>
        <v>8.9002267573696141</v>
      </c>
      <c r="Y11" s="233" t="s">
        <v>99</v>
      </c>
    </row>
    <row r="12" spans="1:25" s="237" customFormat="1" ht="12.75">
      <c r="A12" s="232" t="s">
        <v>405</v>
      </c>
      <c r="B12" s="233"/>
      <c r="C12" s="233" t="s">
        <v>25</v>
      </c>
      <c r="D12" s="381">
        <v>6674</v>
      </c>
      <c r="E12" s="233"/>
      <c r="F12" s="233" t="s">
        <v>25</v>
      </c>
      <c r="G12" s="381">
        <v>3648</v>
      </c>
      <c r="H12" s="235"/>
      <c r="I12" s="236"/>
      <c r="J12" s="233" t="s">
        <v>25</v>
      </c>
      <c r="K12" s="381">
        <v>5012</v>
      </c>
      <c r="L12" s="233"/>
      <c r="M12" s="233" t="s">
        <v>25</v>
      </c>
      <c r="N12" s="381">
        <v>3455</v>
      </c>
      <c r="O12" s="233"/>
      <c r="P12" s="233" t="s">
        <v>25</v>
      </c>
      <c r="Q12" s="381">
        <f t="shared" si="0"/>
        <v>1662</v>
      </c>
      <c r="R12" s="233"/>
      <c r="S12" s="233" t="s">
        <v>25</v>
      </c>
      <c r="T12" s="381">
        <f t="shared" si="1"/>
        <v>193</v>
      </c>
      <c r="U12" s="233" t="s">
        <v>25</v>
      </c>
      <c r="V12" s="248">
        <f t="shared" si="2"/>
        <v>33.160415003990423</v>
      </c>
      <c r="W12" s="233" t="s">
        <v>99</v>
      </c>
      <c r="X12" s="248">
        <f t="shared" si="3"/>
        <v>5.5861070911722139</v>
      </c>
      <c r="Y12" s="233" t="s">
        <v>99</v>
      </c>
    </row>
    <row r="13" spans="1:25" s="237" customFormat="1" ht="12.75">
      <c r="A13" s="232" t="s">
        <v>200</v>
      </c>
      <c r="B13" s="233"/>
      <c r="C13" s="233" t="s">
        <v>25</v>
      </c>
      <c r="D13" s="381">
        <v>0</v>
      </c>
      <c r="E13" s="233"/>
      <c r="F13" s="233" t="s">
        <v>25</v>
      </c>
      <c r="G13" s="381">
        <v>17544</v>
      </c>
      <c r="H13" s="235"/>
      <c r="I13" s="236"/>
      <c r="J13" s="233" t="s">
        <v>25</v>
      </c>
      <c r="K13" s="381">
        <v>0</v>
      </c>
      <c r="L13" s="233"/>
      <c r="M13" s="233" t="s">
        <v>25</v>
      </c>
      <c r="N13" s="490">
        <f>15742-5</f>
        <v>15737</v>
      </c>
      <c r="O13" s="233"/>
      <c r="P13" s="233" t="s">
        <v>25</v>
      </c>
      <c r="Q13" s="381">
        <f t="shared" si="0"/>
        <v>0</v>
      </c>
      <c r="R13" s="233"/>
      <c r="S13" s="233" t="s">
        <v>25</v>
      </c>
      <c r="T13" s="381">
        <f t="shared" si="1"/>
        <v>1807</v>
      </c>
      <c r="U13" s="233" t="s">
        <v>25</v>
      </c>
      <c r="V13" s="248" t="s">
        <v>570</v>
      </c>
      <c r="W13" s="233" t="s">
        <v>25</v>
      </c>
      <c r="X13" s="248">
        <f t="shared" si="3"/>
        <v>11.482493486687424</v>
      </c>
      <c r="Y13" s="233" t="s">
        <v>99</v>
      </c>
    </row>
    <row r="14" spans="1:25" s="237" customFormat="1" ht="12.75">
      <c r="A14" s="232" t="s">
        <v>33</v>
      </c>
      <c r="B14" s="233"/>
      <c r="C14" s="239" t="s">
        <v>25</v>
      </c>
      <c r="D14" s="240" t="s">
        <v>408</v>
      </c>
      <c r="E14" s="233"/>
      <c r="F14" s="239" t="s">
        <v>25</v>
      </c>
      <c r="G14" s="382">
        <v>4841</v>
      </c>
      <c r="H14" s="235"/>
      <c r="I14" s="236"/>
      <c r="J14" s="239" t="s">
        <v>25</v>
      </c>
      <c r="K14" s="382">
        <v>14</v>
      </c>
      <c r="L14" s="233"/>
      <c r="M14" s="239" t="s">
        <v>25</v>
      </c>
      <c r="N14" s="491">
        <f>7908+5</f>
        <v>7913</v>
      </c>
      <c r="O14" s="233"/>
      <c r="P14" s="239" t="s">
        <v>25</v>
      </c>
      <c r="Q14" s="382">
        <v>-14</v>
      </c>
      <c r="R14" s="233"/>
      <c r="S14" s="239" t="s">
        <v>25</v>
      </c>
      <c r="T14" s="382">
        <f t="shared" si="1"/>
        <v>-3072</v>
      </c>
      <c r="U14" s="233" t="s">
        <v>25</v>
      </c>
      <c r="V14" s="250">
        <f t="shared" si="2"/>
        <v>-100</v>
      </c>
      <c r="W14" s="233" t="s">
        <v>25</v>
      </c>
      <c r="X14" s="251">
        <f t="shared" si="3"/>
        <v>-38.822191330721594</v>
      </c>
      <c r="Y14" s="233" t="s">
        <v>99</v>
      </c>
    </row>
    <row r="15" spans="1:25" s="237" customFormat="1" ht="13.5" thickBot="1">
      <c r="A15" s="232" t="s">
        <v>34</v>
      </c>
      <c r="B15" s="233"/>
      <c r="C15" s="241" t="s">
        <v>24</v>
      </c>
      <c r="D15" s="242">
        <f>SUM(D9:D14)</f>
        <v>106949</v>
      </c>
      <c r="E15" s="233"/>
      <c r="F15" s="241" t="s">
        <v>24</v>
      </c>
      <c r="G15" s="242">
        <f>SUM(G9:G14)</f>
        <v>83536</v>
      </c>
      <c r="H15" s="235"/>
      <c r="I15" s="236"/>
      <c r="J15" s="241" t="s">
        <v>24</v>
      </c>
      <c r="K15" s="242">
        <f>SUM(K9:K14)</f>
        <v>87342</v>
      </c>
      <c r="L15" s="233"/>
      <c r="M15" s="241" t="s">
        <v>24</v>
      </c>
      <c r="N15" s="242">
        <f>SUM(N9:N14)</f>
        <v>83673</v>
      </c>
      <c r="O15" s="233"/>
      <c r="P15" s="241" t="s">
        <v>24</v>
      </c>
      <c r="Q15" s="242">
        <f>SUM(Q9:Q14)</f>
        <v>19607</v>
      </c>
      <c r="R15" s="233"/>
      <c r="S15" s="241" t="s">
        <v>24</v>
      </c>
      <c r="T15" s="242">
        <f>SUM(T9:T14)</f>
        <v>-137</v>
      </c>
      <c r="U15" s="233" t="s">
        <v>25</v>
      </c>
      <c r="V15" s="252">
        <f t="shared" si="2"/>
        <v>22.448535641501223</v>
      </c>
      <c r="W15" s="233" t="s">
        <v>99</v>
      </c>
      <c r="X15" s="252">
        <f t="shared" si="3"/>
        <v>-0.16373262581716924</v>
      </c>
      <c r="Y15" s="233" t="s">
        <v>99</v>
      </c>
    </row>
    <row r="16" spans="1:25" ht="15.75" thickTop="1"/>
    <row r="18" spans="1:25" ht="18.75">
      <c r="A18" s="42" t="s">
        <v>472</v>
      </c>
    </row>
    <row r="20" spans="1:25">
      <c r="A20" s="68"/>
      <c r="B20" s="91"/>
      <c r="C20" s="901" t="s">
        <v>1</v>
      </c>
      <c r="D20" s="901"/>
      <c r="E20" s="901"/>
      <c r="F20" s="901"/>
      <c r="G20" s="901"/>
      <c r="H20" s="155"/>
      <c r="I20" s="231"/>
      <c r="J20" s="901" t="s">
        <v>28</v>
      </c>
      <c r="K20" s="901"/>
      <c r="L20" s="901"/>
      <c r="M20" s="901"/>
      <c r="N20" s="901"/>
      <c r="O20" s="91"/>
      <c r="P20" s="91"/>
      <c r="Q20" s="285"/>
      <c r="R20" s="91"/>
      <c r="S20" s="91"/>
      <c r="T20" s="285"/>
      <c r="U20" s="91"/>
      <c r="V20" s="285"/>
      <c r="W20" s="91"/>
      <c r="X20" s="282"/>
      <c r="Y20" s="91" t="s">
        <v>25</v>
      </c>
    </row>
    <row r="21" spans="1:25">
      <c r="A21" s="68"/>
      <c r="B21" s="91"/>
      <c r="C21" s="912" t="str">
        <f>YTD_LC3</f>
        <v xml:space="preserve">Six Months Ended </v>
      </c>
      <c r="D21" s="912"/>
      <c r="E21" s="912"/>
      <c r="F21" s="912"/>
      <c r="G21" s="912"/>
      <c r="H21" s="155"/>
      <c r="I21" s="231"/>
      <c r="J21" s="912" t="str">
        <f>YTD_LC3</f>
        <v xml:space="preserve">Six Months Ended </v>
      </c>
      <c r="K21" s="912"/>
      <c r="L21" s="912"/>
      <c r="M21" s="912"/>
      <c r="N21" s="912"/>
      <c r="O21" s="91"/>
      <c r="P21" s="91"/>
      <c r="Q21" s="285"/>
      <c r="R21" s="91"/>
      <c r="S21" s="91"/>
      <c r="T21" s="285"/>
      <c r="U21" s="91"/>
      <c r="V21" s="285"/>
      <c r="W21" s="91"/>
      <c r="X21" s="282"/>
      <c r="Y21" s="91" t="s">
        <v>25</v>
      </c>
    </row>
    <row r="22" spans="1:25">
      <c r="A22" s="68"/>
      <c r="B22" s="91"/>
      <c r="C22" s="901" t="str">
        <f>CP_Longdate&amp;CY</f>
        <v>June 30, 2019</v>
      </c>
      <c r="D22" s="901"/>
      <c r="E22" s="901"/>
      <c r="F22" s="901"/>
      <c r="G22" s="901"/>
      <c r="H22" s="155"/>
      <c r="I22" s="231"/>
      <c r="J22" s="901" t="str">
        <f>CP_Longdate&amp;PY</f>
        <v>June 30, 2018</v>
      </c>
      <c r="K22" s="901"/>
      <c r="L22" s="901"/>
      <c r="M22" s="901"/>
      <c r="N22" s="901"/>
      <c r="O22" s="91"/>
      <c r="P22" s="901" t="s">
        <v>390</v>
      </c>
      <c r="Q22" s="901"/>
      <c r="R22" s="901"/>
      <c r="S22" s="901"/>
      <c r="T22" s="901"/>
      <c r="U22" s="91"/>
      <c r="V22" s="922" t="s">
        <v>391</v>
      </c>
      <c r="W22" s="922"/>
      <c r="X22" s="922"/>
      <c r="Y22" s="91" t="s">
        <v>25</v>
      </c>
    </row>
    <row r="23" spans="1:25">
      <c r="A23" s="68"/>
      <c r="B23" s="91" t="s">
        <v>0</v>
      </c>
      <c r="C23" s="920" t="s">
        <v>92</v>
      </c>
      <c r="D23" s="920"/>
      <c r="E23" s="91" t="s">
        <v>0</v>
      </c>
      <c r="F23" s="920" t="s">
        <v>91</v>
      </c>
      <c r="G23" s="920"/>
      <c r="H23" s="155" t="s">
        <v>13</v>
      </c>
      <c r="I23" s="231" t="s">
        <v>13</v>
      </c>
      <c r="J23" s="920" t="s">
        <v>92</v>
      </c>
      <c r="K23" s="920"/>
      <c r="L23" s="91" t="s">
        <v>0</v>
      </c>
      <c r="M23" s="920" t="s">
        <v>91</v>
      </c>
      <c r="N23" s="920"/>
      <c r="O23" s="91" t="s">
        <v>0</v>
      </c>
      <c r="P23" s="920" t="s">
        <v>92</v>
      </c>
      <c r="Q23" s="920"/>
      <c r="R23" s="91" t="s">
        <v>0</v>
      </c>
      <c r="S23" s="920" t="s">
        <v>91</v>
      </c>
      <c r="T23" s="920"/>
      <c r="U23" s="91" t="s">
        <v>0</v>
      </c>
      <c r="V23" s="255" t="s">
        <v>92</v>
      </c>
      <c r="W23" s="91" t="s">
        <v>0</v>
      </c>
      <c r="X23" s="283" t="s">
        <v>91</v>
      </c>
      <c r="Y23" s="91" t="s">
        <v>25</v>
      </c>
    </row>
    <row r="24" spans="1:25">
      <c r="A24" s="68"/>
      <c r="B24" s="91"/>
      <c r="C24" s="927" t="s">
        <v>384</v>
      </c>
      <c r="D24" s="928"/>
      <c r="E24" s="928"/>
      <c r="F24" s="928"/>
      <c r="G24" s="928"/>
      <c r="H24" s="928"/>
      <c r="I24" s="928"/>
      <c r="J24" s="928"/>
      <c r="K24" s="928"/>
      <c r="L24" s="928"/>
      <c r="M24" s="928"/>
      <c r="N24" s="928"/>
      <c r="O24" s="397"/>
      <c r="P24" s="397"/>
      <c r="Q24" s="397"/>
      <c r="R24" s="397"/>
      <c r="S24" s="397"/>
      <c r="T24" s="397"/>
      <c r="U24" s="397"/>
      <c r="V24" s="397"/>
      <c r="W24" s="397"/>
      <c r="X24" s="397"/>
      <c r="Y24" s="91" t="s">
        <v>25</v>
      </c>
    </row>
    <row r="25" spans="1:25">
      <c r="A25" s="48" t="s">
        <v>31</v>
      </c>
      <c r="B25" s="233"/>
      <c r="C25" s="233"/>
      <c r="D25" s="245"/>
      <c r="E25" s="233"/>
      <c r="F25" s="233"/>
      <c r="G25" s="245"/>
      <c r="H25" s="233"/>
      <c r="I25" s="233"/>
      <c r="J25" s="233"/>
      <c r="K25" s="245"/>
      <c r="L25" s="233"/>
      <c r="M25" s="233"/>
      <c r="N25" s="245"/>
      <c r="O25" s="233"/>
      <c r="P25" s="233"/>
      <c r="Q25" s="245"/>
      <c r="R25" s="233"/>
      <c r="S25" s="233"/>
      <c r="T25" s="245"/>
      <c r="U25" s="233"/>
      <c r="V25" s="245"/>
      <c r="W25" s="233"/>
      <c r="X25" s="233"/>
      <c r="Y25" s="233"/>
    </row>
    <row r="26" spans="1:25">
      <c r="A26" s="232" t="s">
        <v>402</v>
      </c>
      <c r="B26" s="233"/>
      <c r="C26" s="233" t="s">
        <v>24</v>
      </c>
      <c r="D26" s="234">
        <v>110393</v>
      </c>
      <c r="E26" s="233"/>
      <c r="F26" s="233" t="s">
        <v>24</v>
      </c>
      <c r="G26" s="234">
        <v>100760</v>
      </c>
      <c r="H26" s="235"/>
      <c r="I26" s="236"/>
      <c r="J26" s="233" t="s">
        <v>24</v>
      </c>
      <c r="K26" s="234">
        <v>90375</v>
      </c>
      <c r="L26" s="233"/>
      <c r="M26" s="233" t="s">
        <v>24</v>
      </c>
      <c r="N26" s="234">
        <v>98674</v>
      </c>
      <c r="O26" s="233"/>
      <c r="P26" s="233" t="s">
        <v>24</v>
      </c>
      <c r="Q26" s="234">
        <f t="shared" ref="Q26:Q29" si="4">D26-K26</f>
        <v>20018</v>
      </c>
      <c r="R26" s="233"/>
      <c r="S26" s="233" t="s">
        <v>24</v>
      </c>
      <c r="T26" s="234">
        <f t="shared" ref="T26:T31" si="5">G26-N26</f>
        <v>2086</v>
      </c>
      <c r="U26" s="233" t="s">
        <v>25</v>
      </c>
      <c r="V26" s="248">
        <f>Q26/K26*100</f>
        <v>22.149930843706777</v>
      </c>
      <c r="W26" s="233" t="s">
        <v>99</v>
      </c>
      <c r="X26" s="248">
        <f>T26/N26*100</f>
        <v>2.1140320651843445</v>
      </c>
      <c r="Y26" s="233" t="s">
        <v>99</v>
      </c>
    </row>
    <row r="27" spans="1:25">
      <c r="A27" s="232" t="s">
        <v>403</v>
      </c>
      <c r="B27" s="233"/>
      <c r="C27" s="233" t="s">
        <v>25</v>
      </c>
      <c r="D27" s="234">
        <v>68695</v>
      </c>
      <c r="E27" s="233"/>
      <c r="F27" s="233" t="s">
        <v>25</v>
      </c>
      <c r="G27" s="234">
        <v>10339</v>
      </c>
      <c r="H27" s="235"/>
      <c r="I27" s="236"/>
      <c r="J27" s="233" t="s">
        <v>25</v>
      </c>
      <c r="K27" s="234">
        <v>58715</v>
      </c>
      <c r="L27" s="233"/>
      <c r="M27" s="233" t="s">
        <v>25</v>
      </c>
      <c r="N27" s="234">
        <v>10095</v>
      </c>
      <c r="O27" s="233"/>
      <c r="P27" s="233" t="s">
        <v>25</v>
      </c>
      <c r="Q27" s="234">
        <f t="shared" si="4"/>
        <v>9980</v>
      </c>
      <c r="R27" s="233"/>
      <c r="S27" s="233" t="s">
        <v>25</v>
      </c>
      <c r="T27" s="234">
        <f t="shared" si="5"/>
        <v>244</v>
      </c>
      <c r="U27" s="233" t="s">
        <v>25</v>
      </c>
      <c r="V27" s="248">
        <f t="shared" ref="V27:V32" si="6">Q27/K27*100</f>
        <v>16.997360129438814</v>
      </c>
      <c r="W27" s="233" t="s">
        <v>99</v>
      </c>
      <c r="X27" s="249">
        <f t="shared" ref="X27:X32" si="7">T27/N27*100</f>
        <v>2.417038137691927</v>
      </c>
      <c r="Y27" s="233" t="s">
        <v>99</v>
      </c>
    </row>
    <row r="28" spans="1:25">
      <c r="A28" s="232" t="s">
        <v>404</v>
      </c>
      <c r="B28" s="233"/>
      <c r="C28" s="233" t="s">
        <v>25</v>
      </c>
      <c r="D28" s="234">
        <v>19347</v>
      </c>
      <c r="E28" s="233"/>
      <c r="F28" s="233" t="s">
        <v>25</v>
      </c>
      <c r="G28" s="234">
        <v>3567</v>
      </c>
      <c r="H28" s="235"/>
      <c r="I28" s="236"/>
      <c r="J28" s="233" t="s">
        <v>25</v>
      </c>
      <c r="K28" s="234">
        <v>16428</v>
      </c>
      <c r="L28" s="233"/>
      <c r="M28" s="233" t="s">
        <v>25</v>
      </c>
      <c r="N28" s="234">
        <v>3435</v>
      </c>
      <c r="O28" s="233"/>
      <c r="P28" s="233" t="s">
        <v>25</v>
      </c>
      <c r="Q28" s="234">
        <f t="shared" si="4"/>
        <v>2919</v>
      </c>
      <c r="R28" s="233"/>
      <c r="S28" s="233" t="s">
        <v>25</v>
      </c>
      <c r="T28" s="234">
        <f t="shared" si="5"/>
        <v>132</v>
      </c>
      <c r="U28" s="233" t="s">
        <v>25</v>
      </c>
      <c r="V28" s="248">
        <f t="shared" si="6"/>
        <v>17.768444119795472</v>
      </c>
      <c r="W28" s="233" t="s">
        <v>99</v>
      </c>
      <c r="X28" s="249">
        <f t="shared" si="7"/>
        <v>3.8427947598253276</v>
      </c>
      <c r="Y28" s="233" t="s">
        <v>99</v>
      </c>
    </row>
    <row r="29" spans="1:25">
      <c r="A29" s="232" t="s">
        <v>405</v>
      </c>
      <c r="B29" s="233"/>
      <c r="C29" s="233" t="s">
        <v>25</v>
      </c>
      <c r="D29" s="234">
        <v>12497</v>
      </c>
      <c r="E29" s="233"/>
      <c r="F29" s="233" t="s">
        <v>25</v>
      </c>
      <c r="G29" s="234">
        <v>7387</v>
      </c>
      <c r="H29" s="235"/>
      <c r="I29" s="236"/>
      <c r="J29" s="233" t="s">
        <v>25</v>
      </c>
      <c r="K29" s="234">
        <v>9714</v>
      </c>
      <c r="L29" s="233"/>
      <c r="M29" s="233" t="s">
        <v>25</v>
      </c>
      <c r="N29" s="234">
        <v>6867</v>
      </c>
      <c r="O29" s="233"/>
      <c r="P29" s="233" t="s">
        <v>25</v>
      </c>
      <c r="Q29" s="234">
        <f t="shared" si="4"/>
        <v>2783</v>
      </c>
      <c r="R29" s="233"/>
      <c r="S29" s="233" t="s">
        <v>25</v>
      </c>
      <c r="T29" s="234">
        <f t="shared" si="5"/>
        <v>520</v>
      </c>
      <c r="U29" s="233" t="s">
        <v>25</v>
      </c>
      <c r="V29" s="248">
        <f t="shared" si="6"/>
        <v>28.649372040354127</v>
      </c>
      <c r="W29" s="233" t="s">
        <v>99</v>
      </c>
      <c r="X29" s="248">
        <f t="shared" si="7"/>
        <v>7.5724479394204165</v>
      </c>
      <c r="Y29" s="233" t="s">
        <v>99</v>
      </c>
    </row>
    <row r="30" spans="1:25">
      <c r="A30" s="232" t="s">
        <v>200</v>
      </c>
      <c r="B30" s="233"/>
      <c r="C30" s="233" t="s">
        <v>25</v>
      </c>
      <c r="D30" s="234">
        <v>0</v>
      </c>
      <c r="E30" s="233"/>
      <c r="F30" s="233" t="s">
        <v>25</v>
      </c>
      <c r="G30" s="234">
        <v>34447</v>
      </c>
      <c r="H30" s="235"/>
      <c r="I30" s="236"/>
      <c r="J30" s="233" t="s">
        <v>25</v>
      </c>
      <c r="K30" s="234">
        <v>0</v>
      </c>
      <c r="L30" s="233"/>
      <c r="M30" s="233" t="s">
        <v>25</v>
      </c>
      <c r="N30" s="490">
        <v>31289</v>
      </c>
      <c r="O30" s="233"/>
      <c r="P30" s="233" t="s">
        <v>25</v>
      </c>
      <c r="Q30" s="234">
        <f>D30-K30</f>
        <v>0</v>
      </c>
      <c r="R30" s="233"/>
      <c r="S30" s="233" t="s">
        <v>25</v>
      </c>
      <c r="T30" s="234">
        <f t="shared" si="5"/>
        <v>3158</v>
      </c>
      <c r="U30" s="233" t="s">
        <v>25</v>
      </c>
      <c r="V30" s="248" t="s">
        <v>570</v>
      </c>
      <c r="W30" s="233" t="s">
        <v>25</v>
      </c>
      <c r="X30" s="248">
        <f t="shared" si="7"/>
        <v>10.093003931093996</v>
      </c>
      <c r="Y30" s="233" t="s">
        <v>99</v>
      </c>
    </row>
    <row r="31" spans="1:25">
      <c r="A31" s="232" t="s">
        <v>33</v>
      </c>
      <c r="B31" s="233"/>
      <c r="C31" s="239" t="s">
        <v>25</v>
      </c>
      <c r="D31" s="240">
        <v>0</v>
      </c>
      <c r="E31" s="233"/>
      <c r="F31" s="239" t="s">
        <v>25</v>
      </c>
      <c r="G31" s="240">
        <v>9845</v>
      </c>
      <c r="H31" s="235"/>
      <c r="I31" s="236"/>
      <c r="J31" s="239" t="s">
        <v>25</v>
      </c>
      <c r="K31" s="240">
        <v>14</v>
      </c>
      <c r="L31" s="233"/>
      <c r="M31" s="239" t="s">
        <v>25</v>
      </c>
      <c r="N31" s="491">
        <v>14912</v>
      </c>
      <c r="O31" s="233"/>
      <c r="P31" s="239" t="s">
        <v>25</v>
      </c>
      <c r="Q31" s="240">
        <f>D31-K31</f>
        <v>-14</v>
      </c>
      <c r="R31" s="233"/>
      <c r="S31" s="239" t="s">
        <v>25</v>
      </c>
      <c r="T31" s="240">
        <f t="shared" si="5"/>
        <v>-5067</v>
      </c>
      <c r="U31" s="233" t="s">
        <v>25</v>
      </c>
      <c r="V31" s="250">
        <f t="shared" si="6"/>
        <v>-100</v>
      </c>
      <c r="W31" s="233" t="s">
        <v>25</v>
      </c>
      <c r="X31" s="251">
        <f t="shared" si="7"/>
        <v>-33.979345493562228</v>
      </c>
      <c r="Y31" s="233" t="s">
        <v>99</v>
      </c>
    </row>
    <row r="32" spans="1:25" ht="15.75" thickBot="1">
      <c r="A32" s="232" t="s">
        <v>34</v>
      </c>
      <c r="B32" s="233"/>
      <c r="C32" s="241" t="s">
        <v>24</v>
      </c>
      <c r="D32" s="242">
        <f>SUM(D26:D31)</f>
        <v>210932</v>
      </c>
      <c r="E32" s="233"/>
      <c r="F32" s="241" t="s">
        <v>24</v>
      </c>
      <c r="G32" s="242">
        <f>SUM(G26:G31)</f>
        <v>166345</v>
      </c>
      <c r="H32" s="235"/>
      <c r="I32" s="236"/>
      <c r="J32" s="241" t="s">
        <v>24</v>
      </c>
      <c r="K32" s="242">
        <f>SUM(K26:K31)</f>
        <v>175246</v>
      </c>
      <c r="L32" s="233"/>
      <c r="M32" s="241" t="s">
        <v>24</v>
      </c>
      <c r="N32" s="242">
        <f>SUM(N26:N31)</f>
        <v>165272</v>
      </c>
      <c r="O32" s="233"/>
      <c r="P32" s="241" t="s">
        <v>24</v>
      </c>
      <c r="Q32" s="242">
        <f>SUM(Q26:Q31)</f>
        <v>35686</v>
      </c>
      <c r="R32" s="233"/>
      <c r="S32" s="241" t="s">
        <v>24</v>
      </c>
      <c r="T32" s="242">
        <f>SUM(T26:T31)</f>
        <v>1073</v>
      </c>
      <c r="U32" s="233" t="s">
        <v>25</v>
      </c>
      <c r="V32" s="252">
        <f t="shared" si="6"/>
        <v>20.363374912979467</v>
      </c>
      <c r="W32" s="233" t="s">
        <v>99</v>
      </c>
      <c r="X32" s="252">
        <f t="shared" si="7"/>
        <v>0.64923277990222183</v>
      </c>
      <c r="Y32" s="233" t="s">
        <v>99</v>
      </c>
    </row>
    <row r="33" s="41" customFormat="1" ht="15.75" thickTop="1"/>
  </sheetData>
  <mergeCells count="30">
    <mergeCell ref="P22:T22"/>
    <mergeCell ref="V22:X22"/>
    <mergeCell ref="C23:D23"/>
    <mergeCell ref="F23:G23"/>
    <mergeCell ref="J23:K23"/>
    <mergeCell ref="M23:N23"/>
    <mergeCell ref="P23:Q23"/>
    <mergeCell ref="S23:T23"/>
    <mergeCell ref="C24:N24"/>
    <mergeCell ref="C20:G20"/>
    <mergeCell ref="J20:N20"/>
    <mergeCell ref="C21:G21"/>
    <mergeCell ref="J21:N21"/>
    <mergeCell ref="C22:G22"/>
    <mergeCell ref="J22:N22"/>
    <mergeCell ref="C3:G3"/>
    <mergeCell ref="J3:N3"/>
    <mergeCell ref="C4:G4"/>
    <mergeCell ref="J4:N4"/>
    <mergeCell ref="C5:G5"/>
    <mergeCell ref="J5:N5"/>
    <mergeCell ref="C7:N7"/>
    <mergeCell ref="P5:T5"/>
    <mergeCell ref="V5:X5"/>
    <mergeCell ref="C6:D6"/>
    <mergeCell ref="F6:G6"/>
    <mergeCell ref="J6:K6"/>
    <mergeCell ref="M6:N6"/>
    <mergeCell ref="P6:Q6"/>
    <mergeCell ref="S6:T6"/>
  </mergeCells>
  <hyperlinks>
    <hyperlink ref="A1" location="MDA_VarAndFixedRevbyAssetClass" display="MDA_VarAndFixedRevbyAssetClass"/>
    <hyperlink ref="A18" location="MDA_VarAndFixedRevbyAssetClass_YTD" display="MDA_VarAndFixedRevbyAssetClass_YTD"/>
  </hyperlinks>
  <pageMargins left="0.7" right="0.7" top="0.75" bottom="0.75" header="0.3" footer="0.3"/>
  <pageSetup paperSize="9" scale="61" orientation="portrait" r:id="rId1"/>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25"/>
  <sheetViews>
    <sheetView workbookViewId="0">
      <selection activeCell="W35" sqref="W35"/>
    </sheetView>
  </sheetViews>
  <sheetFormatPr defaultRowHeight="15"/>
  <cols>
    <col min="1" max="1" width="49.7109375" style="41" bestFit="1" customWidth="1"/>
    <col min="2" max="2" width="2.7109375" style="67" customWidth="1"/>
    <col min="3" max="3" width="1.7109375" style="67" customWidth="1"/>
    <col min="4" max="4" width="9" style="41" customWidth="1"/>
    <col min="5" max="5" width="2.7109375" style="67" customWidth="1"/>
    <col min="6" max="6" width="1.7109375" style="67" customWidth="1"/>
    <col min="7" max="7" width="9.7109375" style="41" customWidth="1"/>
    <col min="8" max="8" width="2.7109375" style="67" customWidth="1"/>
    <col min="9" max="9" width="1.7109375" style="67" customWidth="1"/>
    <col min="10" max="10" width="7.7109375" style="41" customWidth="1"/>
    <col min="11" max="11" width="2.7109375" style="67" customWidth="1"/>
    <col min="12" max="12" width="1.7109375" style="67" customWidth="1"/>
    <col min="13" max="13" width="9.7109375" style="41" customWidth="1"/>
    <col min="14" max="14" width="2.7109375" style="67" customWidth="1"/>
    <col min="15" max="15" width="9.7109375" style="41" customWidth="1"/>
    <col min="16" max="16" width="1.7109375" style="67" customWidth="1"/>
    <col min="17" max="16384" width="9.140625" style="41"/>
  </cols>
  <sheetData>
    <row r="1" spans="1:16" ht="18.75">
      <c r="A1" s="42" t="s">
        <v>409</v>
      </c>
    </row>
    <row r="2" spans="1:16">
      <c r="A2" s="44"/>
    </row>
    <row r="3" spans="1:16" s="47" customFormat="1" ht="11.25">
      <c r="A3" s="68"/>
      <c r="B3" s="91"/>
      <c r="C3" s="901" t="str">
        <f>QTD_LC3</f>
        <v xml:space="preserve">Three Months Ended </v>
      </c>
      <c r="D3" s="901"/>
      <c r="E3" s="901"/>
      <c r="F3" s="901"/>
      <c r="G3" s="901"/>
      <c r="H3" s="901"/>
      <c r="I3" s="901"/>
      <c r="J3" s="901"/>
      <c r="K3" s="901"/>
      <c r="L3" s="901"/>
      <c r="M3" s="901"/>
      <c r="N3" s="91"/>
      <c r="O3" s="222"/>
      <c r="P3" s="91" t="s">
        <v>25</v>
      </c>
    </row>
    <row r="4" spans="1:16" s="47" customFormat="1" ht="11.25">
      <c r="A4" s="68"/>
      <c r="B4" s="91"/>
      <c r="C4" s="920" t="str">
        <f>CP_Longdate&amp;CY</f>
        <v>June 30, 2019</v>
      </c>
      <c r="D4" s="920"/>
      <c r="E4" s="920"/>
      <c r="F4" s="920"/>
      <c r="G4" s="920"/>
      <c r="H4" s="91"/>
      <c r="I4" s="920" t="str">
        <f>CP_Longdate&amp;PY</f>
        <v>June 30, 2018</v>
      </c>
      <c r="J4" s="920"/>
      <c r="K4" s="920"/>
      <c r="L4" s="920"/>
      <c r="M4" s="920"/>
      <c r="N4" s="91"/>
      <c r="O4" s="222"/>
      <c r="P4" s="91" t="s">
        <v>25</v>
      </c>
    </row>
    <row r="5" spans="1:16" s="47" customFormat="1" ht="11.25">
      <c r="A5" s="68"/>
      <c r="B5" s="91" t="s">
        <v>0</v>
      </c>
      <c r="C5" s="920" t="s">
        <v>410</v>
      </c>
      <c r="D5" s="920"/>
      <c r="E5" s="91" t="s">
        <v>0</v>
      </c>
      <c r="F5" s="920" t="s">
        <v>411</v>
      </c>
      <c r="G5" s="920"/>
      <c r="H5" s="91" t="s">
        <v>0</v>
      </c>
      <c r="I5" s="920" t="s">
        <v>410</v>
      </c>
      <c r="J5" s="920"/>
      <c r="K5" s="91" t="s">
        <v>0</v>
      </c>
      <c r="L5" s="920" t="s">
        <v>411</v>
      </c>
      <c r="M5" s="920"/>
      <c r="N5" s="91" t="s">
        <v>0</v>
      </c>
      <c r="O5" s="221" t="s">
        <v>412</v>
      </c>
      <c r="P5" s="91" t="s">
        <v>25</v>
      </c>
    </row>
    <row r="6" spans="1:16" s="47" customFormat="1">
      <c r="A6" s="68"/>
      <c r="B6" s="91"/>
      <c r="C6" s="927" t="s">
        <v>413</v>
      </c>
      <c r="D6" s="929"/>
      <c r="E6" s="929"/>
      <c r="F6" s="929"/>
      <c r="G6" s="929"/>
      <c r="H6" s="929"/>
      <c r="I6" s="929"/>
      <c r="J6" s="929"/>
      <c r="K6" s="929"/>
      <c r="L6" s="929"/>
      <c r="M6" s="929"/>
      <c r="N6" s="397"/>
      <c r="O6" s="397"/>
      <c r="P6" s="91" t="s">
        <v>25</v>
      </c>
    </row>
    <row r="7" spans="1:16" s="237" customFormat="1" ht="12.75">
      <c r="A7" s="232" t="s">
        <v>402</v>
      </c>
      <c r="B7" s="233"/>
      <c r="C7" s="233" t="s">
        <v>24</v>
      </c>
      <c r="D7" s="234">
        <v>511912</v>
      </c>
      <c r="E7" s="233"/>
      <c r="F7" s="233" t="s">
        <v>24</v>
      </c>
      <c r="G7" s="234">
        <v>32144241</v>
      </c>
      <c r="H7" s="233"/>
      <c r="I7" s="233" t="s">
        <v>24</v>
      </c>
      <c r="J7" s="234">
        <v>351828</v>
      </c>
      <c r="K7" s="233"/>
      <c r="L7" s="233" t="s">
        <v>24</v>
      </c>
      <c r="M7" s="234">
        <v>22441356</v>
      </c>
      <c r="N7" s="233" t="s">
        <v>25</v>
      </c>
      <c r="O7" s="248">
        <f>(D7-J7)/J7*100</f>
        <v>45.500642359334677</v>
      </c>
      <c r="P7" s="233" t="s">
        <v>99</v>
      </c>
    </row>
    <row r="8" spans="1:16" s="237" customFormat="1" ht="12.75">
      <c r="A8" s="232" t="s">
        <v>403</v>
      </c>
      <c r="B8" s="233"/>
      <c r="C8" s="380" t="s">
        <v>24</v>
      </c>
      <c r="D8" s="234">
        <v>12217</v>
      </c>
      <c r="E8" s="233"/>
      <c r="F8" s="380" t="s">
        <v>24</v>
      </c>
      <c r="G8" s="234">
        <v>766367</v>
      </c>
      <c r="H8" s="233"/>
      <c r="I8" s="380" t="s">
        <v>24</v>
      </c>
      <c r="J8" s="234">
        <v>11791</v>
      </c>
      <c r="K8" s="233"/>
      <c r="L8" s="380" t="s">
        <v>24</v>
      </c>
      <c r="M8" s="234">
        <v>746841</v>
      </c>
      <c r="N8" s="233" t="s">
        <v>25</v>
      </c>
      <c r="O8" s="248">
        <f>(D8-J8)/J8*100</f>
        <v>3.6129251123738446</v>
      </c>
      <c r="P8" s="233" t="s">
        <v>99</v>
      </c>
    </row>
    <row r="9" spans="1:16" s="237" customFormat="1" ht="12.75">
      <c r="A9" s="232" t="s">
        <v>404</v>
      </c>
      <c r="B9" s="233"/>
      <c r="C9" s="380" t="s">
        <v>24</v>
      </c>
      <c r="D9" s="381">
        <v>7120</v>
      </c>
      <c r="E9" s="233"/>
      <c r="F9" s="380" t="s">
        <v>24</v>
      </c>
      <c r="G9" s="234">
        <v>445568</v>
      </c>
      <c r="H9" s="233"/>
      <c r="I9" s="380" t="s">
        <v>24</v>
      </c>
      <c r="J9" s="234">
        <v>6919</v>
      </c>
      <c r="K9" s="233"/>
      <c r="L9" s="380" t="s">
        <v>24</v>
      </c>
      <c r="M9" s="234">
        <v>440504</v>
      </c>
      <c r="N9" s="233" t="s">
        <v>25</v>
      </c>
      <c r="O9" s="248">
        <f>(D9-J9)/J9*100</f>
        <v>2.9050440815146699</v>
      </c>
      <c r="P9" s="233" t="s">
        <v>99</v>
      </c>
    </row>
    <row r="10" spans="1:16" s="750" customFormat="1" ht="12.75">
      <c r="A10" s="620" t="s">
        <v>405</v>
      </c>
      <c r="B10" s="530"/>
      <c r="C10" s="530" t="s">
        <v>24</v>
      </c>
      <c r="D10" s="431">
        <v>222595</v>
      </c>
      <c r="E10" s="530"/>
      <c r="F10" s="530" t="s">
        <v>24</v>
      </c>
      <c r="G10" s="431">
        <v>14022433</v>
      </c>
      <c r="H10" s="530"/>
      <c r="I10" s="530" t="s">
        <v>24</v>
      </c>
      <c r="J10" s="431">
        <v>169553</v>
      </c>
      <c r="K10" s="530"/>
      <c r="L10" s="530" t="s">
        <v>24</v>
      </c>
      <c r="M10" s="431">
        <v>10829843</v>
      </c>
      <c r="N10" s="530" t="s">
        <v>25</v>
      </c>
      <c r="O10" s="248">
        <f>(D10-J10)/J10*100</f>
        <v>31.283433498670032</v>
      </c>
      <c r="P10" s="530" t="s">
        <v>99</v>
      </c>
    </row>
    <row r="11" spans="1:16" s="237" customFormat="1" ht="13.5" thickBot="1">
      <c r="A11" s="232" t="s">
        <v>54</v>
      </c>
      <c r="B11" s="233"/>
      <c r="C11" s="846" t="s">
        <v>24</v>
      </c>
      <c r="D11" s="847">
        <f>SUM(D7:D10)</f>
        <v>753844</v>
      </c>
      <c r="E11" s="233"/>
      <c r="F11" s="846" t="s">
        <v>24</v>
      </c>
      <c r="G11" s="847">
        <f>SUM(G7:G10)</f>
        <v>47378609</v>
      </c>
      <c r="H11" s="233"/>
      <c r="I11" s="846" t="s">
        <v>24</v>
      </c>
      <c r="J11" s="847">
        <f>SUM(J7:J10)</f>
        <v>540091</v>
      </c>
      <c r="K11" s="233"/>
      <c r="L11" s="846" t="s">
        <v>24</v>
      </c>
      <c r="M11" s="847">
        <f>SUM(M7:M10)</f>
        <v>34458544</v>
      </c>
      <c r="N11" s="233" t="s">
        <v>25</v>
      </c>
      <c r="O11" s="248">
        <f>(D11-J11)/J11*100</f>
        <v>39.577219394509441</v>
      </c>
      <c r="P11" s="233" t="s">
        <v>99</v>
      </c>
    </row>
    <row r="12" spans="1:16" ht="15.75" thickTop="1"/>
    <row r="14" spans="1:16" ht="18.75">
      <c r="A14" s="42" t="s">
        <v>475</v>
      </c>
    </row>
    <row r="16" spans="1:16">
      <c r="A16" s="68"/>
      <c r="B16" s="91"/>
      <c r="C16" s="901" t="str">
        <f>YTD_LC3</f>
        <v xml:space="preserve">Six Months Ended </v>
      </c>
      <c r="D16" s="901"/>
      <c r="E16" s="901"/>
      <c r="F16" s="901"/>
      <c r="G16" s="901"/>
      <c r="H16" s="901"/>
      <c r="I16" s="901"/>
      <c r="J16" s="901"/>
      <c r="K16" s="901"/>
      <c r="L16" s="901"/>
      <c r="M16" s="901"/>
      <c r="N16" s="91"/>
      <c r="O16" s="285"/>
      <c r="P16" s="91" t="s">
        <v>25</v>
      </c>
    </row>
    <row r="17" spans="1:16">
      <c r="A17" s="68"/>
      <c r="B17" s="91"/>
      <c r="C17" s="920" t="str">
        <f>CP_Longdate&amp;CY</f>
        <v>June 30, 2019</v>
      </c>
      <c r="D17" s="920"/>
      <c r="E17" s="920"/>
      <c r="F17" s="920"/>
      <c r="G17" s="920"/>
      <c r="H17" s="91"/>
      <c r="I17" s="920" t="str">
        <f>CP_Longdate&amp;PY</f>
        <v>June 30, 2018</v>
      </c>
      <c r="J17" s="920"/>
      <c r="K17" s="920"/>
      <c r="L17" s="920"/>
      <c r="M17" s="920"/>
      <c r="N17" s="91"/>
      <c r="O17" s="285"/>
      <c r="P17" s="91" t="s">
        <v>25</v>
      </c>
    </row>
    <row r="18" spans="1:16">
      <c r="A18" s="68"/>
      <c r="B18" s="91" t="s">
        <v>0</v>
      </c>
      <c r="C18" s="920" t="s">
        <v>410</v>
      </c>
      <c r="D18" s="920"/>
      <c r="E18" s="91" t="s">
        <v>0</v>
      </c>
      <c r="F18" s="920" t="s">
        <v>411</v>
      </c>
      <c r="G18" s="920"/>
      <c r="H18" s="91" t="s">
        <v>0</v>
      </c>
      <c r="I18" s="920" t="s">
        <v>410</v>
      </c>
      <c r="J18" s="920"/>
      <c r="K18" s="91" t="s">
        <v>0</v>
      </c>
      <c r="L18" s="920" t="s">
        <v>411</v>
      </c>
      <c r="M18" s="920"/>
      <c r="N18" s="91" t="s">
        <v>0</v>
      </c>
      <c r="O18" s="284" t="s">
        <v>412</v>
      </c>
      <c r="P18" s="91" t="s">
        <v>25</v>
      </c>
    </row>
    <row r="19" spans="1:16">
      <c r="A19" s="68"/>
      <c r="B19" s="91"/>
      <c r="C19" s="927" t="s">
        <v>413</v>
      </c>
      <c r="D19" s="929"/>
      <c r="E19" s="929"/>
      <c r="F19" s="929"/>
      <c r="G19" s="929"/>
      <c r="H19" s="929"/>
      <c r="I19" s="929"/>
      <c r="J19" s="929"/>
      <c r="K19" s="929"/>
      <c r="L19" s="929"/>
      <c r="M19" s="929"/>
      <c r="N19" s="397"/>
      <c r="O19" s="397"/>
      <c r="P19" s="91" t="s">
        <v>25</v>
      </c>
    </row>
    <row r="20" spans="1:16">
      <c r="A20" s="232" t="s">
        <v>402</v>
      </c>
      <c r="B20" s="233"/>
      <c r="C20" s="380" t="s">
        <v>24</v>
      </c>
      <c r="D20" s="234">
        <v>472284</v>
      </c>
      <c r="E20" s="233"/>
      <c r="F20" s="380" t="s">
        <v>24</v>
      </c>
      <c r="G20" s="234">
        <v>58597627</v>
      </c>
      <c r="H20" s="233"/>
      <c r="I20" s="380" t="s">
        <v>24</v>
      </c>
      <c r="J20" s="234">
        <v>348212</v>
      </c>
      <c r="K20" s="233"/>
      <c r="L20" s="380" t="s">
        <v>24</v>
      </c>
      <c r="M20" s="234">
        <v>43584341</v>
      </c>
      <c r="N20" s="233" t="s">
        <v>25</v>
      </c>
      <c r="O20" s="248">
        <f>(D20-J20)/J20*100</f>
        <v>35.631167219969448</v>
      </c>
      <c r="P20" s="233" t="s">
        <v>99</v>
      </c>
    </row>
    <row r="21" spans="1:16">
      <c r="A21" s="232" t="s">
        <v>403</v>
      </c>
      <c r="B21" s="233"/>
      <c r="C21" s="380" t="s">
        <v>24</v>
      </c>
      <c r="D21" s="234">
        <v>14295</v>
      </c>
      <c r="E21" s="233"/>
      <c r="F21" s="380" t="s">
        <v>24</v>
      </c>
      <c r="G21" s="234">
        <v>1776187</v>
      </c>
      <c r="H21" s="233"/>
      <c r="I21" s="380" t="s">
        <v>24</v>
      </c>
      <c r="J21" s="234">
        <v>13370</v>
      </c>
      <c r="K21" s="233"/>
      <c r="L21" s="380" t="s">
        <v>24</v>
      </c>
      <c r="M21" s="234">
        <v>1673618</v>
      </c>
      <c r="N21" s="233" t="s">
        <v>25</v>
      </c>
      <c r="O21" s="248">
        <f>(D21-J21)/J21*100</f>
        <v>6.9184741959611067</v>
      </c>
      <c r="P21" s="233" t="s">
        <v>99</v>
      </c>
    </row>
    <row r="22" spans="1:16">
      <c r="A22" s="232" t="s">
        <v>404</v>
      </c>
      <c r="B22" s="233"/>
      <c r="C22" s="380" t="s">
        <v>24</v>
      </c>
      <c r="D22" s="381">
        <v>7406</v>
      </c>
      <c r="E22" s="233"/>
      <c r="F22" s="380" t="s">
        <v>24</v>
      </c>
      <c r="G22" s="234">
        <v>921299</v>
      </c>
      <c r="H22" s="233"/>
      <c r="I22" s="380" t="s">
        <v>24</v>
      </c>
      <c r="J22" s="234">
        <v>8429</v>
      </c>
      <c r="K22" s="233"/>
      <c r="L22" s="380" t="s">
        <v>24</v>
      </c>
      <c r="M22" s="234">
        <v>1053032</v>
      </c>
      <c r="N22" s="233" t="s">
        <v>25</v>
      </c>
      <c r="O22" s="248">
        <f>(D22-J22)/J22*100</f>
        <v>-12.136671016727963</v>
      </c>
      <c r="P22" s="233" t="s">
        <v>99</v>
      </c>
    </row>
    <row r="23" spans="1:16">
      <c r="A23" s="620" t="s">
        <v>405</v>
      </c>
      <c r="B23" s="530"/>
      <c r="C23" s="530" t="s">
        <v>24</v>
      </c>
      <c r="D23" s="431">
        <v>207009</v>
      </c>
      <c r="E23" s="530"/>
      <c r="F23" s="530" t="s">
        <v>24</v>
      </c>
      <c r="G23" s="431">
        <v>25794121</v>
      </c>
      <c r="H23" s="530"/>
      <c r="I23" s="530" t="s">
        <v>24</v>
      </c>
      <c r="J23" s="431">
        <v>167050</v>
      </c>
      <c r="K23" s="530"/>
      <c r="L23" s="530" t="s">
        <v>24</v>
      </c>
      <c r="M23" s="431">
        <v>20900883</v>
      </c>
      <c r="N23" s="530" t="s">
        <v>25</v>
      </c>
      <c r="O23" s="248">
        <f>(D23-J23)/J23*100</f>
        <v>23.920383118826699</v>
      </c>
      <c r="P23" s="530" t="s">
        <v>99</v>
      </c>
    </row>
    <row r="24" spans="1:16" ht="15.75" thickBot="1">
      <c r="A24" s="620" t="s">
        <v>54</v>
      </c>
      <c r="B24" s="233"/>
      <c r="C24" s="846" t="s">
        <v>24</v>
      </c>
      <c r="D24" s="847">
        <f>SUM(D20:D23)</f>
        <v>700994</v>
      </c>
      <c r="E24" s="530"/>
      <c r="F24" s="846" t="s">
        <v>24</v>
      </c>
      <c r="G24" s="847">
        <f>SUM(G20:G23)</f>
        <v>87089234</v>
      </c>
      <c r="H24" s="530"/>
      <c r="I24" s="846" t="s">
        <v>24</v>
      </c>
      <c r="J24" s="847">
        <f>SUM(J20:J23)</f>
        <v>537061</v>
      </c>
      <c r="K24" s="530"/>
      <c r="L24" s="846" t="s">
        <v>24</v>
      </c>
      <c r="M24" s="847">
        <f>SUM(M20:M23)</f>
        <v>67211874</v>
      </c>
      <c r="N24" s="530" t="s">
        <v>25</v>
      </c>
      <c r="O24" s="248">
        <f>(D24-J24)/J24*100</f>
        <v>30.52409316632561</v>
      </c>
      <c r="P24" s="530" t="s">
        <v>99</v>
      </c>
    </row>
    <row r="25" spans="1:16" ht="15.75" thickTop="1"/>
  </sheetData>
  <mergeCells count="16">
    <mergeCell ref="C19:M19"/>
    <mergeCell ref="C3:M3"/>
    <mergeCell ref="C4:G4"/>
    <mergeCell ref="I4:M4"/>
    <mergeCell ref="C5:D5"/>
    <mergeCell ref="F5:G5"/>
    <mergeCell ref="I5:J5"/>
    <mergeCell ref="L5:M5"/>
    <mergeCell ref="C6:M6"/>
    <mergeCell ref="C16:M16"/>
    <mergeCell ref="C17:G17"/>
    <mergeCell ref="I17:M17"/>
    <mergeCell ref="C18:D18"/>
    <mergeCell ref="F18:G18"/>
    <mergeCell ref="I18:J18"/>
    <mergeCell ref="L18:M18"/>
  </mergeCells>
  <hyperlinks>
    <hyperlink ref="A1" location="MDA_PercentOfRevenues_AvgDailyVol" display="MDA_PercentOfRevenues_AvgDailyVol"/>
    <hyperlink ref="A14" location="MDA_PercentOfRevenues_AvgDailyVol_YTD" display="MDA_PercentOfRevenues_AvgDailyVol_YTD"/>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R29"/>
  <sheetViews>
    <sheetView workbookViewId="0">
      <selection activeCell="A42" sqref="A42"/>
    </sheetView>
  </sheetViews>
  <sheetFormatPr defaultRowHeight="15"/>
  <cols>
    <col min="1" max="1" width="65.7109375" style="41" customWidth="1"/>
    <col min="2" max="2" width="2.7109375" style="67" customWidth="1"/>
    <col min="3" max="3" width="1.7109375" style="67" customWidth="1"/>
    <col min="4" max="4" width="7.7109375" style="41" customWidth="1"/>
    <col min="5" max="5" width="2.7109375" style="67" customWidth="1"/>
    <col min="6" max="6" width="1.7109375" style="67" customWidth="1"/>
    <col min="7" max="7" width="7.7109375" style="41" customWidth="1"/>
    <col min="8" max="8" width="2.7109375" style="67" customWidth="1"/>
    <col min="9" max="9" width="1.7109375" style="67" customWidth="1"/>
    <col min="10" max="10" width="7.7109375" style="41" customWidth="1"/>
    <col min="11" max="11" width="2.7109375" style="67" customWidth="1"/>
    <col min="12" max="12" width="8.7109375" style="41" customWidth="1"/>
    <col min="13" max="13" width="1.7109375" style="67" customWidth="1"/>
    <col min="14" max="16384" width="9.140625" style="41"/>
  </cols>
  <sheetData>
    <row r="1" spans="1:18" ht="18.75">
      <c r="A1" s="42" t="s">
        <v>414</v>
      </c>
    </row>
    <row r="2" spans="1:18">
      <c r="A2" s="44"/>
    </row>
    <row r="3" spans="1:18" s="47" customFormat="1" ht="11.25">
      <c r="A3" s="68"/>
      <c r="B3" s="91"/>
      <c r="C3" s="917" t="str">
        <f>QTD_LC3</f>
        <v xml:space="preserve">Three Months Ended </v>
      </c>
      <c r="D3" s="917"/>
      <c r="E3" s="917"/>
      <c r="F3" s="917"/>
      <c r="G3" s="917"/>
      <c r="H3" s="91"/>
      <c r="I3" s="91"/>
      <c r="J3" s="222"/>
      <c r="K3" s="91"/>
      <c r="L3" s="222"/>
      <c r="M3" s="91" t="s">
        <v>25</v>
      </c>
    </row>
    <row r="4" spans="1:18" s="47" customFormat="1" ht="11.25">
      <c r="A4" s="68"/>
      <c r="B4" s="91"/>
      <c r="C4" s="901" t="str">
        <f>CP_Longdate</f>
        <v>June 30, </v>
      </c>
      <c r="D4" s="901"/>
      <c r="E4" s="901"/>
      <c r="F4" s="901"/>
      <c r="G4" s="901"/>
      <c r="H4" s="91"/>
      <c r="I4" s="91"/>
      <c r="J4" s="334"/>
      <c r="K4" s="91"/>
      <c r="L4" s="334"/>
      <c r="M4" s="91" t="s">
        <v>25</v>
      </c>
    </row>
    <row r="5" spans="1:18" s="47" customFormat="1" ht="11.25">
      <c r="A5" s="68"/>
      <c r="B5" s="91" t="s">
        <v>0</v>
      </c>
      <c r="C5" s="920">
        <f>CY</f>
        <v>2019</v>
      </c>
      <c r="D5" s="920"/>
      <c r="E5" s="91" t="s">
        <v>0</v>
      </c>
      <c r="F5" s="920">
        <f>PY</f>
        <v>2018</v>
      </c>
      <c r="G5" s="920"/>
      <c r="H5" s="91" t="s">
        <v>0</v>
      </c>
      <c r="I5" s="901" t="s">
        <v>390</v>
      </c>
      <c r="J5" s="901"/>
      <c r="K5" s="91" t="s">
        <v>0</v>
      </c>
      <c r="L5" s="221" t="s">
        <v>391</v>
      </c>
      <c r="M5" s="91" t="s">
        <v>25</v>
      </c>
    </row>
    <row r="6" spans="1:18" s="237" customFormat="1" ht="12.75">
      <c r="A6" s="232" t="s">
        <v>402</v>
      </c>
      <c r="B6" s="233"/>
      <c r="C6" s="233" t="s">
        <v>24</v>
      </c>
      <c r="D6" s="258">
        <v>1.77</v>
      </c>
      <c r="E6" s="233"/>
      <c r="F6" s="233" t="s">
        <v>24</v>
      </c>
      <c r="G6" s="258">
        <v>2.02</v>
      </c>
      <c r="H6" s="233"/>
      <c r="I6" s="233" t="s">
        <v>24</v>
      </c>
      <c r="J6" s="258">
        <f>SUM(D6-G6)</f>
        <v>-0.25</v>
      </c>
      <c r="K6" s="233" t="s">
        <v>25</v>
      </c>
      <c r="L6" s="248">
        <f>J6/G6*100</f>
        <v>-12.376237623762377</v>
      </c>
      <c r="M6" s="233" t="s">
        <v>99</v>
      </c>
    </row>
    <row r="7" spans="1:18" s="237" customFormat="1" ht="12.75">
      <c r="A7" s="232" t="s">
        <v>403</v>
      </c>
      <c r="B7" s="233"/>
      <c r="C7" s="380" t="s">
        <v>24</v>
      </c>
      <c r="D7" s="258">
        <v>44.8</v>
      </c>
      <c r="E7" s="233"/>
      <c r="F7" s="530" t="s">
        <v>24</v>
      </c>
      <c r="G7" s="258">
        <v>38.97</v>
      </c>
      <c r="H7" s="233"/>
      <c r="I7" s="380" t="s">
        <v>24</v>
      </c>
      <c r="J7" s="258">
        <f>SUM(D7-G7)</f>
        <v>5.8299999999999983</v>
      </c>
      <c r="K7" s="233" t="s">
        <v>25</v>
      </c>
      <c r="L7" s="248">
        <f>J7/G7*100</f>
        <v>14.960225814729275</v>
      </c>
      <c r="M7" s="233" t="s">
        <v>99</v>
      </c>
    </row>
    <row r="8" spans="1:18" s="237" customFormat="1" ht="12.75">
      <c r="A8" s="232" t="s">
        <v>404</v>
      </c>
      <c r="B8" s="233"/>
      <c r="C8" s="380" t="s">
        <v>24</v>
      </c>
      <c r="D8" s="258">
        <v>20.64</v>
      </c>
      <c r="E8" s="233"/>
      <c r="F8" s="530" t="s">
        <v>24</v>
      </c>
      <c r="G8" s="258">
        <v>17.95</v>
      </c>
      <c r="H8" s="233"/>
      <c r="I8" s="380" t="s">
        <v>24</v>
      </c>
      <c r="J8" s="258">
        <f>SUM(D8-G8)</f>
        <v>2.6900000000000013</v>
      </c>
      <c r="K8" s="233" t="s">
        <v>25</v>
      </c>
      <c r="L8" s="248">
        <f>J8/G8*100</f>
        <v>14.986072423398337</v>
      </c>
      <c r="M8" s="233" t="s">
        <v>99</v>
      </c>
    </row>
    <row r="9" spans="1:18" s="750" customFormat="1" ht="12.75">
      <c r="A9" s="620" t="s">
        <v>405</v>
      </c>
      <c r="B9" s="530"/>
      <c r="C9" s="530" t="s">
        <v>24</v>
      </c>
      <c r="D9" s="258">
        <v>0.48</v>
      </c>
      <c r="E9" s="530"/>
      <c r="F9" s="530" t="s">
        <v>24</v>
      </c>
      <c r="G9" s="258">
        <v>0.46</v>
      </c>
      <c r="H9" s="530"/>
      <c r="I9" s="530" t="s">
        <v>24</v>
      </c>
      <c r="J9" s="258">
        <f>SUM(D9-G9)</f>
        <v>1.9999999999999962E-2</v>
      </c>
      <c r="K9" s="530" t="s">
        <v>25</v>
      </c>
      <c r="L9" s="248">
        <v>2.8</v>
      </c>
      <c r="M9" s="530" t="s">
        <v>99</v>
      </c>
      <c r="O9" s="614" t="s">
        <v>705</v>
      </c>
    </row>
    <row r="10" spans="1:18" s="237" customFormat="1" ht="12.75">
      <c r="A10" s="232" t="s">
        <v>789</v>
      </c>
      <c r="B10" s="233"/>
      <c r="C10" s="380" t="s">
        <v>24</v>
      </c>
      <c r="D10" s="258">
        <v>2.2599999999999998</v>
      </c>
      <c r="E10" s="233"/>
      <c r="F10" s="530" t="s">
        <v>24</v>
      </c>
      <c r="G10" s="258">
        <v>2.5299999999999998</v>
      </c>
      <c r="H10" s="233"/>
      <c r="I10" s="380" t="s">
        <v>24</v>
      </c>
      <c r="J10" s="258">
        <f>SUM(D10-G10)</f>
        <v>-0.27</v>
      </c>
      <c r="K10" s="233" t="s">
        <v>25</v>
      </c>
      <c r="L10" s="248">
        <v>-10.7</v>
      </c>
      <c r="M10" s="233" t="s">
        <v>99</v>
      </c>
      <c r="O10" s="614" t="s">
        <v>705</v>
      </c>
      <c r="P10" s="201"/>
      <c r="Q10" s="201"/>
      <c r="R10" s="201"/>
    </row>
    <row r="15" spans="1:18" ht="18.75">
      <c r="A15" s="42" t="s">
        <v>555</v>
      </c>
    </row>
    <row r="17" spans="1:15" s="47" customFormat="1" ht="11.25">
      <c r="A17" s="68"/>
      <c r="B17" s="91"/>
      <c r="C17" s="917" t="str">
        <f>YTD_LC3</f>
        <v xml:space="preserve">Six Months Ended </v>
      </c>
      <c r="D17" s="917"/>
      <c r="E17" s="917"/>
      <c r="F17" s="917"/>
      <c r="G17" s="917"/>
      <c r="H17" s="91"/>
      <c r="I17" s="91"/>
      <c r="J17" s="334"/>
      <c r="K17" s="91"/>
      <c r="L17" s="334"/>
      <c r="M17" s="91" t="s">
        <v>25</v>
      </c>
    </row>
    <row r="18" spans="1:15" s="47" customFormat="1" ht="11.25">
      <c r="A18" s="68"/>
      <c r="B18" s="91"/>
      <c r="C18" s="901" t="str">
        <f>CP_Longdate</f>
        <v>June 30, </v>
      </c>
      <c r="D18" s="901"/>
      <c r="E18" s="901"/>
      <c r="F18" s="901"/>
      <c r="G18" s="901"/>
      <c r="H18" s="91"/>
      <c r="I18" s="91"/>
      <c r="J18" s="334"/>
      <c r="K18" s="91"/>
      <c r="L18" s="334"/>
      <c r="M18" s="91" t="s">
        <v>25</v>
      </c>
    </row>
    <row r="19" spans="1:15" s="47" customFormat="1" ht="11.25">
      <c r="A19" s="68"/>
      <c r="B19" s="91" t="s">
        <v>0</v>
      </c>
      <c r="C19" s="920">
        <f>CY</f>
        <v>2019</v>
      </c>
      <c r="D19" s="920"/>
      <c r="E19" s="91" t="s">
        <v>0</v>
      </c>
      <c r="F19" s="920">
        <f>PY</f>
        <v>2018</v>
      </c>
      <c r="G19" s="920"/>
      <c r="H19" s="91" t="s">
        <v>0</v>
      </c>
      <c r="I19" s="901" t="s">
        <v>390</v>
      </c>
      <c r="J19" s="901"/>
      <c r="K19" s="91" t="s">
        <v>0</v>
      </c>
      <c r="L19" s="333" t="s">
        <v>391</v>
      </c>
      <c r="M19" s="91" t="s">
        <v>25</v>
      </c>
    </row>
    <row r="20" spans="1:15" s="237" customFormat="1" ht="12.75">
      <c r="A20" s="297" t="s">
        <v>402</v>
      </c>
      <c r="B20" s="265"/>
      <c r="C20" s="380" t="s">
        <v>24</v>
      </c>
      <c r="D20" s="258">
        <v>1.8839158793921809</v>
      </c>
      <c r="E20" s="265"/>
      <c r="F20" s="265" t="s">
        <v>24</v>
      </c>
      <c r="G20" s="258">
        <v>2.0735658249369884</v>
      </c>
      <c r="H20" s="265"/>
      <c r="I20" s="380" t="s">
        <v>24</v>
      </c>
      <c r="J20" s="258">
        <f>SUM(D20-G20)</f>
        <v>-0.18964994554480752</v>
      </c>
      <c r="K20" s="265" t="s">
        <v>25</v>
      </c>
      <c r="L20" s="248">
        <f>J20/G20*100</f>
        <v>-9.1460778946128034</v>
      </c>
      <c r="M20" s="265" t="s">
        <v>99</v>
      </c>
    </row>
    <row r="21" spans="1:15" s="237" customFormat="1" ht="12.75">
      <c r="A21" s="297" t="s">
        <v>403</v>
      </c>
      <c r="B21" s="265"/>
      <c r="C21" s="380" t="s">
        <v>24</v>
      </c>
      <c r="D21" s="258">
        <v>38.675544860985923</v>
      </c>
      <c r="E21" s="265"/>
      <c r="F21" s="530" t="s">
        <v>24</v>
      </c>
      <c r="G21" s="258">
        <v>35.082677170059121</v>
      </c>
      <c r="H21" s="265"/>
      <c r="I21" s="380" t="s">
        <v>24</v>
      </c>
      <c r="J21" s="258">
        <f>SUM(D21-G21)</f>
        <v>3.592867690926802</v>
      </c>
      <c r="K21" s="265" t="s">
        <v>25</v>
      </c>
      <c r="L21" s="248">
        <f>J21/G21*100</f>
        <v>10.241144578307983</v>
      </c>
      <c r="M21" s="265" t="s">
        <v>99</v>
      </c>
    </row>
    <row r="22" spans="1:15" s="237" customFormat="1" ht="12.75">
      <c r="A22" s="297" t="s">
        <v>404</v>
      </c>
      <c r="B22" s="265"/>
      <c r="C22" s="380" t="s">
        <v>24</v>
      </c>
      <c r="D22" s="258">
        <v>20.999697166717862</v>
      </c>
      <c r="E22" s="265"/>
      <c r="F22" s="530" t="s">
        <v>24</v>
      </c>
      <c r="G22" s="258">
        <v>15.600665506841198</v>
      </c>
      <c r="H22" s="265"/>
      <c r="I22" s="380" t="s">
        <v>24</v>
      </c>
      <c r="J22" s="258">
        <f>SUM(D22-G22)</f>
        <v>5.3990316598766643</v>
      </c>
      <c r="K22" s="265" t="s">
        <v>25</v>
      </c>
      <c r="L22" s="248">
        <f>J22/G22*100</f>
        <v>34.607700918329947</v>
      </c>
      <c r="M22" s="265" t="s">
        <v>99</v>
      </c>
    </row>
    <row r="23" spans="1:15" s="750" customFormat="1" ht="12.75">
      <c r="A23" s="620" t="s">
        <v>405</v>
      </c>
      <c r="B23" s="530"/>
      <c r="C23" s="530" t="s">
        <v>24</v>
      </c>
      <c r="D23" s="258">
        <v>0.48449024488952347</v>
      </c>
      <c r="E23" s="530"/>
      <c r="F23" s="530" t="s">
        <v>24</v>
      </c>
      <c r="G23" s="258">
        <v>0.46476505322765549</v>
      </c>
      <c r="H23" s="530"/>
      <c r="I23" s="530" t="s">
        <v>24</v>
      </c>
      <c r="J23" s="258">
        <f>SUM(D23-G23)</f>
        <v>1.972519166186798E-2</v>
      </c>
      <c r="K23" s="530" t="s">
        <v>25</v>
      </c>
      <c r="L23" s="248">
        <v>2.8</v>
      </c>
      <c r="M23" s="530" t="s">
        <v>99</v>
      </c>
      <c r="O23" s="614" t="s">
        <v>705</v>
      </c>
    </row>
    <row r="24" spans="1:15" s="201" customFormat="1" ht="12.75">
      <c r="A24" s="620" t="s">
        <v>789</v>
      </c>
      <c r="B24" s="530"/>
      <c r="C24" s="530" t="s">
        <v>24</v>
      </c>
      <c r="D24" s="258">
        <v>2.42</v>
      </c>
      <c r="E24" s="530"/>
      <c r="F24" s="530" t="s">
        <v>24</v>
      </c>
      <c r="G24" s="258">
        <v>2.61</v>
      </c>
      <c r="H24" s="530"/>
      <c r="I24" s="530" t="s">
        <v>24</v>
      </c>
      <c r="J24" s="258">
        <f>SUM(D24-G24)</f>
        <v>-0.18999999999999995</v>
      </c>
      <c r="K24" s="530" t="s">
        <v>25</v>
      </c>
      <c r="L24" s="248">
        <f>J24/G24*100</f>
        <v>-7.2796934865900376</v>
      </c>
      <c r="M24" s="530" t="s">
        <v>99</v>
      </c>
      <c r="O24" s="614"/>
    </row>
    <row r="29" spans="1:15">
      <c r="A29" s="41" t="s">
        <v>577</v>
      </c>
    </row>
  </sheetData>
  <mergeCells count="10">
    <mergeCell ref="C19:D19"/>
    <mergeCell ref="F19:G19"/>
    <mergeCell ref="I19:J19"/>
    <mergeCell ref="C4:G4"/>
    <mergeCell ref="C17:G17"/>
    <mergeCell ref="C3:G3"/>
    <mergeCell ref="C5:D5"/>
    <mergeCell ref="F5:G5"/>
    <mergeCell ref="I5:J5"/>
    <mergeCell ref="C18:G18"/>
  </mergeCells>
  <hyperlinks>
    <hyperlink ref="A1" location="MDA_PercentOfRevenues_Change" display="MDA_PercentOfRevenues_Change"/>
    <hyperlink ref="A15" location="MDA_PercentOfRevenues_Change_YTD" display="MDA_PercentOfRevenues_Change_YTD"/>
  </hyperlink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27"/>
  <sheetViews>
    <sheetView workbookViewId="0">
      <selection activeCell="E5" sqref="E5"/>
    </sheetView>
  </sheetViews>
  <sheetFormatPr defaultRowHeight="15"/>
  <cols>
    <col min="1" max="1" width="44.5703125" style="41" bestFit="1" customWidth="1"/>
    <col min="2" max="2" width="2.7109375" style="67" customWidth="1"/>
    <col min="3" max="3" width="1.7109375" style="67" customWidth="1"/>
    <col min="4" max="4" width="10.7109375" style="41" customWidth="1"/>
    <col min="5" max="7" width="1.7109375" style="67" customWidth="1"/>
    <col min="8" max="8" width="10.7109375" style="41" customWidth="1"/>
    <col min="9" max="9" width="2.7109375" style="67" customWidth="1"/>
    <col min="10" max="10" width="8.7109375" style="41" customWidth="1"/>
    <col min="11" max="11" width="2.7109375" style="67" customWidth="1"/>
    <col min="12" max="12" width="8.7109375" style="43" customWidth="1"/>
    <col min="13" max="13" width="1.7109375" style="67" customWidth="1"/>
    <col min="14" max="16384" width="9.140625" style="41"/>
  </cols>
  <sheetData>
    <row r="1" spans="1:13" ht="18.75">
      <c r="A1" s="42" t="s">
        <v>415</v>
      </c>
    </row>
    <row r="2" spans="1:13">
      <c r="A2" s="44"/>
    </row>
    <row r="3" spans="1:13" s="47" customFormat="1" ht="11.25">
      <c r="A3" s="68"/>
      <c r="B3" s="91" t="s">
        <v>0</v>
      </c>
      <c r="C3" s="901" t="s">
        <v>1</v>
      </c>
      <c r="D3" s="901"/>
      <c r="E3" s="155" t="s">
        <v>13</v>
      </c>
      <c r="F3" s="231" t="s">
        <v>13</v>
      </c>
      <c r="G3" s="901" t="s">
        <v>28</v>
      </c>
      <c r="H3" s="901"/>
      <c r="I3" s="91" t="s">
        <v>0</v>
      </c>
      <c r="J3" s="222"/>
      <c r="K3" s="91" t="s">
        <v>0</v>
      </c>
      <c r="L3" s="219"/>
      <c r="M3" s="91" t="s">
        <v>25</v>
      </c>
    </row>
    <row r="4" spans="1:13" s="47" customFormat="1" ht="11.25">
      <c r="A4" s="68"/>
      <c r="B4" s="91"/>
      <c r="C4" s="912" t="s">
        <v>29</v>
      </c>
      <c r="D4" s="912"/>
      <c r="E4" s="155"/>
      <c r="F4" s="231"/>
      <c r="G4" s="912" t="s">
        <v>29</v>
      </c>
      <c r="H4" s="912"/>
      <c r="I4" s="91"/>
      <c r="J4" s="222"/>
      <c r="K4" s="91"/>
      <c r="L4" s="219"/>
      <c r="M4" s="91" t="s">
        <v>25</v>
      </c>
    </row>
    <row r="5" spans="1:13" s="47" customFormat="1" ht="11.25">
      <c r="A5" s="68"/>
      <c r="B5" s="91"/>
      <c r="C5" s="917" t="s">
        <v>665</v>
      </c>
      <c r="D5" s="917"/>
      <c r="E5" s="155"/>
      <c r="F5" s="231"/>
      <c r="G5" s="917" t="s">
        <v>665</v>
      </c>
      <c r="H5" s="917"/>
      <c r="I5" s="91"/>
      <c r="J5" s="222"/>
      <c r="K5" s="91"/>
      <c r="L5" s="219"/>
      <c r="M5" s="91" t="s">
        <v>25</v>
      </c>
    </row>
    <row r="6" spans="1:13" s="378" customFormat="1">
      <c r="A6" s="68"/>
      <c r="B6" s="91"/>
      <c r="C6" s="917" t="s">
        <v>664</v>
      </c>
      <c r="D6" s="930"/>
      <c r="E6" s="155"/>
      <c r="F6" s="231"/>
      <c r="G6" s="917" t="s">
        <v>664</v>
      </c>
      <c r="H6" s="930"/>
      <c r="I6" s="91"/>
      <c r="J6" s="493"/>
      <c r="K6" s="91"/>
      <c r="L6" s="477"/>
      <c r="M6" s="91"/>
    </row>
    <row r="7" spans="1:13" s="47" customFormat="1" ht="11.25">
      <c r="A7" s="68"/>
      <c r="B7" s="91"/>
      <c r="C7" s="901">
        <f>CY</f>
        <v>2019</v>
      </c>
      <c r="D7" s="901"/>
      <c r="E7" s="155"/>
      <c r="F7" s="231"/>
      <c r="G7" s="901">
        <f>PY</f>
        <v>2018</v>
      </c>
      <c r="H7" s="901"/>
      <c r="I7" s="91"/>
      <c r="J7" s="221" t="s">
        <v>390</v>
      </c>
      <c r="K7" s="91"/>
      <c r="L7" s="218" t="s">
        <v>391</v>
      </c>
      <c r="M7" s="91" t="s">
        <v>25</v>
      </c>
    </row>
    <row r="8" spans="1:13" s="47" customFormat="1">
      <c r="A8" s="68"/>
      <c r="B8" s="91"/>
      <c r="C8" s="927" t="s">
        <v>384</v>
      </c>
      <c r="D8" s="929"/>
      <c r="E8" s="929"/>
      <c r="F8" s="929"/>
      <c r="G8" s="929"/>
      <c r="H8" s="929"/>
      <c r="I8" s="397"/>
      <c r="J8" s="397"/>
      <c r="K8" s="397"/>
      <c r="L8" s="397"/>
      <c r="M8" s="91" t="s">
        <v>25</v>
      </c>
    </row>
    <row r="9" spans="1:13" s="237" customFormat="1" ht="12.75">
      <c r="A9" s="48" t="s">
        <v>31</v>
      </c>
      <c r="B9" s="233" t="s">
        <v>25</v>
      </c>
      <c r="C9" s="233"/>
      <c r="D9" s="234" t="s">
        <v>13</v>
      </c>
      <c r="E9" s="235" t="s">
        <v>25</v>
      </c>
      <c r="F9" s="236" t="s">
        <v>13</v>
      </c>
      <c r="G9" s="233"/>
      <c r="H9" s="245"/>
      <c r="I9" s="233" t="s">
        <v>13</v>
      </c>
      <c r="J9" s="245"/>
      <c r="K9" s="233" t="s">
        <v>13</v>
      </c>
      <c r="L9" s="233" t="s">
        <v>25</v>
      </c>
      <c r="M9" s="233" t="s">
        <v>13</v>
      </c>
    </row>
    <row r="10" spans="1:13" s="237" customFormat="1" ht="12.75">
      <c r="A10" s="232" t="s">
        <v>203</v>
      </c>
      <c r="B10" s="233"/>
      <c r="C10" s="233" t="s">
        <v>24</v>
      </c>
      <c r="D10" s="234">
        <v>122693.27946037485</v>
      </c>
      <c r="E10" s="235" t="s">
        <v>25</v>
      </c>
      <c r="F10" s="236" t="s">
        <v>13</v>
      </c>
      <c r="G10" s="233" t="s">
        <v>24</v>
      </c>
      <c r="H10" s="234">
        <v>109540</v>
      </c>
      <c r="I10" s="233" t="s">
        <v>13</v>
      </c>
      <c r="J10" s="234">
        <f>D10-H10</f>
        <v>13153.279460374848</v>
      </c>
      <c r="K10" s="233" t="s">
        <v>13</v>
      </c>
      <c r="L10" s="248">
        <f>J10/H10*100</f>
        <v>12.007740971676874</v>
      </c>
      <c r="M10" s="233" t="s">
        <v>99</v>
      </c>
    </row>
    <row r="11" spans="1:13" s="237" customFormat="1" ht="12.75">
      <c r="A11" s="232" t="s">
        <v>204</v>
      </c>
      <c r="B11" s="233"/>
      <c r="C11" s="239" t="s">
        <v>25</v>
      </c>
      <c r="D11" s="240">
        <v>67791.720539625152</v>
      </c>
      <c r="E11" s="235" t="s">
        <v>25</v>
      </c>
      <c r="F11" s="236" t="s">
        <v>13</v>
      </c>
      <c r="G11" s="239" t="s">
        <v>25</v>
      </c>
      <c r="H11" s="240">
        <v>61475</v>
      </c>
      <c r="I11" s="233" t="s">
        <v>13</v>
      </c>
      <c r="J11" s="240">
        <f>D11-H11</f>
        <v>6316.720539625152</v>
      </c>
      <c r="K11" s="233" t="s">
        <v>13</v>
      </c>
      <c r="L11" s="250">
        <f>J11/H11*100</f>
        <v>10.275267246238554</v>
      </c>
      <c r="M11" s="233" t="s">
        <v>99</v>
      </c>
    </row>
    <row r="12" spans="1:13" s="237" customFormat="1" ht="13.5" thickBot="1">
      <c r="A12" s="232" t="s">
        <v>400</v>
      </c>
      <c r="B12" s="233"/>
      <c r="C12" s="241" t="s">
        <v>24</v>
      </c>
      <c r="D12" s="242">
        <f>SUM(D10:D11)</f>
        <v>190485</v>
      </c>
      <c r="E12" s="235" t="s">
        <v>25</v>
      </c>
      <c r="F12" s="236" t="s">
        <v>13</v>
      </c>
      <c r="G12" s="241" t="s">
        <v>24</v>
      </c>
      <c r="H12" s="242">
        <f>SUM(H10:H11)</f>
        <v>171015</v>
      </c>
      <c r="I12" s="233" t="s">
        <v>13</v>
      </c>
      <c r="J12" s="242">
        <f>SUM(J10:J11)</f>
        <v>19470</v>
      </c>
      <c r="K12" s="233" t="s">
        <v>13</v>
      </c>
      <c r="L12" s="252">
        <f>J12/H12*100</f>
        <v>11.384966231032365</v>
      </c>
      <c r="M12" s="233" t="s">
        <v>99</v>
      </c>
    </row>
    <row r="13" spans="1:13" ht="15.75" thickTop="1"/>
    <row r="15" spans="1:13" ht="18.75">
      <c r="A15" s="42" t="s">
        <v>473</v>
      </c>
    </row>
    <row r="17" spans="1:13">
      <c r="A17" s="68"/>
      <c r="B17" s="91" t="s">
        <v>0</v>
      </c>
      <c r="C17" s="901" t="s">
        <v>1</v>
      </c>
      <c r="D17" s="901"/>
      <c r="E17" s="155" t="s">
        <v>13</v>
      </c>
      <c r="F17" s="231" t="s">
        <v>13</v>
      </c>
      <c r="G17" s="901" t="s">
        <v>28</v>
      </c>
      <c r="H17" s="901"/>
      <c r="I17" s="91" t="s">
        <v>0</v>
      </c>
      <c r="J17" s="285"/>
      <c r="K17" s="91" t="s">
        <v>0</v>
      </c>
      <c r="L17" s="282"/>
      <c r="M17" s="91" t="s">
        <v>25</v>
      </c>
    </row>
    <row r="18" spans="1:13">
      <c r="A18" s="68"/>
      <c r="B18" s="91"/>
      <c r="C18" s="912" t="s">
        <v>466</v>
      </c>
      <c r="D18" s="912"/>
      <c r="E18" s="155"/>
      <c r="F18" s="231"/>
      <c r="G18" s="912" t="s">
        <v>466</v>
      </c>
      <c r="H18" s="912"/>
      <c r="I18" s="91"/>
      <c r="J18" s="285"/>
      <c r="K18" s="91"/>
      <c r="L18" s="282"/>
      <c r="M18" s="91" t="s">
        <v>25</v>
      </c>
    </row>
    <row r="19" spans="1:13">
      <c r="A19" s="68"/>
      <c r="B19" s="91"/>
      <c r="C19" s="917" t="s">
        <v>665</v>
      </c>
      <c r="D19" s="917"/>
      <c r="E19" s="155"/>
      <c r="F19" s="231"/>
      <c r="G19" s="917" t="s">
        <v>665</v>
      </c>
      <c r="H19" s="917"/>
      <c r="I19" s="91"/>
      <c r="J19" s="285"/>
      <c r="K19" s="91"/>
      <c r="L19" s="282"/>
      <c r="M19" s="91" t="s">
        <v>25</v>
      </c>
    </row>
    <row r="20" spans="1:13">
      <c r="A20" s="68"/>
      <c r="B20" s="91"/>
      <c r="C20" s="917" t="s">
        <v>664</v>
      </c>
      <c r="D20" s="930"/>
      <c r="E20" s="155"/>
      <c r="F20" s="231"/>
      <c r="G20" s="917" t="s">
        <v>664</v>
      </c>
      <c r="H20" s="930"/>
      <c r="I20" s="91"/>
      <c r="J20" s="493"/>
      <c r="K20" s="91"/>
      <c r="L20" s="477"/>
      <c r="M20" s="91"/>
    </row>
    <row r="21" spans="1:13">
      <c r="A21" s="68"/>
      <c r="B21" s="91"/>
      <c r="C21" s="901">
        <f>CY</f>
        <v>2019</v>
      </c>
      <c r="D21" s="901"/>
      <c r="E21" s="155"/>
      <c r="F21" s="231"/>
      <c r="G21" s="901">
        <f>PY</f>
        <v>2018</v>
      </c>
      <c r="H21" s="901"/>
      <c r="I21" s="91"/>
      <c r="J21" s="284" t="s">
        <v>390</v>
      </c>
      <c r="K21" s="91"/>
      <c r="L21" s="281" t="s">
        <v>391</v>
      </c>
      <c r="M21" s="91" t="s">
        <v>25</v>
      </c>
    </row>
    <row r="22" spans="1:13">
      <c r="A22" s="68"/>
      <c r="B22" s="91"/>
      <c r="C22" s="927" t="s">
        <v>384</v>
      </c>
      <c r="D22" s="929"/>
      <c r="E22" s="929"/>
      <c r="F22" s="929"/>
      <c r="G22" s="929"/>
      <c r="H22" s="929"/>
      <c r="I22" s="397"/>
      <c r="J22" s="397"/>
      <c r="K22" s="397"/>
      <c r="L22" s="397"/>
      <c r="M22" s="91" t="s">
        <v>25</v>
      </c>
    </row>
    <row r="23" spans="1:13">
      <c r="A23" s="48" t="s">
        <v>31</v>
      </c>
      <c r="B23" s="233" t="s">
        <v>25</v>
      </c>
      <c r="C23" s="233"/>
      <c r="D23" s="234" t="s">
        <v>13</v>
      </c>
      <c r="E23" s="235" t="s">
        <v>25</v>
      </c>
      <c r="F23" s="236" t="s">
        <v>13</v>
      </c>
      <c r="G23" s="233"/>
      <c r="H23" s="245"/>
      <c r="I23" s="233" t="s">
        <v>13</v>
      </c>
      <c r="J23" s="245"/>
      <c r="K23" s="233" t="s">
        <v>13</v>
      </c>
      <c r="L23" s="233" t="s">
        <v>25</v>
      </c>
      <c r="M23" s="233" t="s">
        <v>13</v>
      </c>
    </row>
    <row r="24" spans="1:13">
      <c r="A24" s="232" t="s">
        <v>203</v>
      </c>
      <c r="B24" s="233"/>
      <c r="C24" s="233" t="s">
        <v>24</v>
      </c>
      <c r="D24" s="234">
        <v>242090.27946037485</v>
      </c>
      <c r="E24" s="235" t="s">
        <v>25</v>
      </c>
      <c r="F24" s="236" t="s">
        <v>13</v>
      </c>
      <c r="G24" s="233" t="s">
        <v>24</v>
      </c>
      <c r="H24" s="234">
        <v>217322</v>
      </c>
      <c r="I24" s="233" t="s">
        <v>13</v>
      </c>
      <c r="J24" s="234">
        <f>D24-H24</f>
        <v>24768.279460374848</v>
      </c>
      <c r="K24" s="233" t="s">
        <v>13</v>
      </c>
      <c r="L24" s="248">
        <f>J24/H24*100</f>
        <v>11.397041928739313</v>
      </c>
      <c r="M24" s="233" t="s">
        <v>99</v>
      </c>
    </row>
    <row r="25" spans="1:13">
      <c r="A25" s="232" t="s">
        <v>204</v>
      </c>
      <c r="B25" s="233"/>
      <c r="C25" s="239" t="s">
        <v>25</v>
      </c>
      <c r="D25" s="240">
        <v>135186.72053962515</v>
      </c>
      <c r="E25" s="235" t="s">
        <v>25</v>
      </c>
      <c r="F25" s="236" t="s">
        <v>13</v>
      </c>
      <c r="G25" s="239" t="s">
        <v>25</v>
      </c>
      <c r="H25" s="240">
        <v>123196</v>
      </c>
      <c r="I25" s="233" t="s">
        <v>13</v>
      </c>
      <c r="J25" s="240">
        <f>D25-H25</f>
        <v>11990.720539625152</v>
      </c>
      <c r="K25" s="233" t="s">
        <v>13</v>
      </c>
      <c r="L25" s="250">
        <f>J25/H25*100</f>
        <v>9.7330437186476431</v>
      </c>
      <c r="M25" s="233" t="s">
        <v>99</v>
      </c>
    </row>
    <row r="26" spans="1:13" ht="15.75" thickBot="1">
      <c r="A26" s="232" t="s">
        <v>400</v>
      </c>
      <c r="B26" s="233"/>
      <c r="C26" s="241" t="s">
        <v>24</v>
      </c>
      <c r="D26" s="242">
        <f>SUM(D24:D25)</f>
        <v>377277</v>
      </c>
      <c r="E26" s="235" t="s">
        <v>25</v>
      </c>
      <c r="F26" s="236" t="s">
        <v>13</v>
      </c>
      <c r="G26" s="241" t="s">
        <v>24</v>
      </c>
      <c r="H26" s="242">
        <f>SUM(H24:H25)</f>
        <v>340518</v>
      </c>
      <c r="I26" s="233" t="s">
        <v>13</v>
      </c>
      <c r="J26" s="242">
        <f>SUM(J24:J25)</f>
        <v>36759</v>
      </c>
      <c r="K26" s="233" t="s">
        <v>13</v>
      </c>
      <c r="L26" s="252">
        <f>J26/H26*100</f>
        <v>10.795024051591987</v>
      </c>
      <c r="M26" s="233" t="s">
        <v>99</v>
      </c>
    </row>
    <row r="27" spans="1:13" ht="15.75" thickTop="1"/>
  </sheetData>
  <mergeCells count="22">
    <mergeCell ref="C22:H22"/>
    <mergeCell ref="C7:D7"/>
    <mergeCell ref="G7:H7"/>
    <mergeCell ref="C8:H8"/>
    <mergeCell ref="C21:D21"/>
    <mergeCell ref="G21:H21"/>
    <mergeCell ref="C17:D17"/>
    <mergeCell ref="G17:H17"/>
    <mergeCell ref="C18:D18"/>
    <mergeCell ref="G18:H18"/>
    <mergeCell ref="C6:D6"/>
    <mergeCell ref="G6:H6"/>
    <mergeCell ref="C20:D20"/>
    <mergeCell ref="G20:H20"/>
    <mergeCell ref="C3:D3"/>
    <mergeCell ref="G3:H3"/>
    <mergeCell ref="C4:D4"/>
    <mergeCell ref="G4:H4"/>
    <mergeCell ref="C5:D5"/>
    <mergeCell ref="G5:H5"/>
    <mergeCell ref="C19:D19"/>
    <mergeCell ref="G19:H19"/>
  </mergeCells>
  <hyperlinks>
    <hyperlink ref="A1" location="MDA_GrossRevenuesByGeography" display="MDA_GrossRevenuesByGeography"/>
    <hyperlink ref="A15" location="MDA_GrossRevenuesByGeography_YTD" display="MDA_GrossRevenuesByGeography_YTD"/>
  </hyperlinks>
  <pageMargins left="0.7" right="0.7" top="0.75" bottom="0.75" header="0.3" footer="0.3"/>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46"/>
  <sheetViews>
    <sheetView workbookViewId="0">
      <selection activeCell="D39" sqref="D39"/>
    </sheetView>
  </sheetViews>
  <sheetFormatPr defaultRowHeight="15"/>
  <cols>
    <col min="1" max="1" width="85.7109375" style="41" customWidth="1"/>
    <col min="2" max="2" width="2.7109375" style="67" customWidth="1"/>
    <col min="3" max="3" width="1.85546875" style="67" customWidth="1"/>
    <col min="4" max="4" width="12.28515625" style="41" bestFit="1" customWidth="1"/>
    <col min="5" max="5" width="2.7109375" style="67" customWidth="1"/>
    <col min="6" max="6" width="1.85546875" style="67" customWidth="1"/>
    <col min="7" max="7" width="12.28515625" style="41" bestFit="1" customWidth="1"/>
    <col min="8" max="10" width="1.7109375" style="67" customWidth="1"/>
    <col min="11" max="11" width="12.28515625" style="41" bestFit="1" customWidth="1"/>
    <col min="12" max="12" width="1.7109375" style="213" customWidth="1"/>
    <col min="13" max="13" width="1.7109375" style="67" customWidth="1"/>
    <col min="14" max="14" width="12.28515625" style="41" bestFit="1" customWidth="1"/>
    <col min="15" max="15" width="1.7109375" style="43" customWidth="1"/>
    <col min="16" max="17" width="9.140625" style="41"/>
    <col min="18" max="18" width="2.7109375" style="67" customWidth="1"/>
    <col min="19" max="16384" width="9.140625" style="41"/>
  </cols>
  <sheetData>
    <row r="1" spans="1:18" ht="18.75">
      <c r="A1" s="42" t="s">
        <v>49</v>
      </c>
    </row>
    <row r="2" spans="1:18">
      <c r="A2" s="44"/>
    </row>
    <row r="3" spans="1:18" s="47" customFormat="1" ht="11.25">
      <c r="A3" s="68"/>
      <c r="B3" s="88" t="s">
        <v>0</v>
      </c>
      <c r="C3" s="901" t="s">
        <v>1</v>
      </c>
      <c r="D3" s="901"/>
      <c r="E3" s="88" t="s">
        <v>0</v>
      </c>
      <c r="F3" s="901" t="s">
        <v>1</v>
      </c>
      <c r="G3" s="901"/>
      <c r="H3" s="88" t="s">
        <v>13</v>
      </c>
      <c r="I3" s="89" t="s">
        <v>13</v>
      </c>
      <c r="J3" s="901" t="s">
        <v>28</v>
      </c>
      <c r="K3" s="901"/>
      <c r="L3" s="243" t="s">
        <v>13</v>
      </c>
      <c r="M3" s="901" t="s">
        <v>28</v>
      </c>
      <c r="N3" s="901"/>
      <c r="O3" s="291" t="s">
        <v>25</v>
      </c>
      <c r="R3" s="88" t="s">
        <v>0</v>
      </c>
    </row>
    <row r="4" spans="1:18" s="47" customFormat="1" ht="11.25">
      <c r="A4" s="68"/>
      <c r="B4" s="88"/>
      <c r="C4" s="904" t="s">
        <v>29</v>
      </c>
      <c r="D4" s="904"/>
      <c r="E4" s="88"/>
      <c r="F4" s="904" t="s">
        <v>466</v>
      </c>
      <c r="G4" s="904"/>
      <c r="H4" s="91"/>
      <c r="I4" s="89"/>
      <c r="J4" s="904" t="s">
        <v>29</v>
      </c>
      <c r="K4" s="904"/>
      <c r="L4" s="243"/>
      <c r="M4" s="904" t="s">
        <v>466</v>
      </c>
      <c r="N4" s="904"/>
      <c r="O4" s="291" t="s">
        <v>25</v>
      </c>
      <c r="R4" s="88"/>
    </row>
    <row r="5" spans="1:18" s="47" customFormat="1" ht="11.25">
      <c r="A5" s="68"/>
      <c r="B5" s="88"/>
      <c r="C5" s="904" t="s">
        <v>30</v>
      </c>
      <c r="D5" s="904"/>
      <c r="E5" s="88"/>
      <c r="F5" s="904" t="s">
        <v>30</v>
      </c>
      <c r="G5" s="904"/>
      <c r="H5" s="91"/>
      <c r="I5" s="89"/>
      <c r="J5" s="904" t="s">
        <v>30</v>
      </c>
      <c r="K5" s="904"/>
      <c r="L5" s="243"/>
      <c r="M5" s="904" t="s">
        <v>30</v>
      </c>
      <c r="N5" s="904"/>
      <c r="O5" s="291" t="s">
        <v>25</v>
      </c>
      <c r="R5" s="88"/>
    </row>
    <row r="6" spans="1:18" s="47" customFormat="1" ht="11.25">
      <c r="A6" s="68"/>
      <c r="B6" s="88"/>
      <c r="C6" s="904" t="str">
        <f>CP_Longdate</f>
        <v>June 30, </v>
      </c>
      <c r="D6" s="904"/>
      <c r="E6" s="88"/>
      <c r="F6" s="904" t="str">
        <f>CP_Longdate</f>
        <v>June 30, </v>
      </c>
      <c r="G6" s="904"/>
      <c r="H6" s="91"/>
      <c r="I6" s="89"/>
      <c r="J6" s="904" t="str">
        <f>CP_Longdate</f>
        <v>June 30, </v>
      </c>
      <c r="K6" s="904"/>
      <c r="L6" s="243"/>
      <c r="M6" s="904" t="str">
        <f>CP_Longdate</f>
        <v>June 30, </v>
      </c>
      <c r="N6" s="904"/>
      <c r="O6" s="291" t="s">
        <v>25</v>
      </c>
      <c r="R6" s="88"/>
    </row>
    <row r="7" spans="1:18" s="47" customFormat="1" ht="11.25">
      <c r="A7" s="92"/>
      <c r="B7" s="88"/>
      <c r="C7" s="901">
        <f>CY</f>
        <v>2019</v>
      </c>
      <c r="D7" s="901"/>
      <c r="E7" s="88"/>
      <c r="F7" s="901">
        <f>CY</f>
        <v>2019</v>
      </c>
      <c r="G7" s="901"/>
      <c r="H7" s="91"/>
      <c r="I7" s="93"/>
      <c r="J7" s="902">
        <f>PY</f>
        <v>2018</v>
      </c>
      <c r="K7" s="902"/>
      <c r="L7" s="287"/>
      <c r="M7" s="902">
        <f>PY</f>
        <v>2018</v>
      </c>
      <c r="N7" s="902"/>
      <c r="O7" s="290" t="s">
        <v>25</v>
      </c>
      <c r="R7" s="88"/>
    </row>
    <row r="8" spans="1:18" s="237" customFormat="1" ht="12.75">
      <c r="A8" s="94" t="s">
        <v>31</v>
      </c>
      <c r="B8" s="265"/>
      <c r="C8" s="49"/>
      <c r="D8" s="95"/>
      <c r="E8" s="265"/>
      <c r="F8" s="49"/>
      <c r="G8" s="95"/>
      <c r="H8" s="49"/>
      <c r="I8" s="96"/>
      <c r="J8" s="97"/>
      <c r="K8" s="98"/>
      <c r="L8" s="288"/>
      <c r="M8" s="97"/>
      <c r="N8" s="98"/>
      <c r="O8" s="97"/>
      <c r="R8" s="265"/>
    </row>
    <row r="9" spans="1:18" s="237" customFormat="1" ht="25.5">
      <c r="A9" s="257" t="str">
        <f>CONCATENATE("Transaction fees including from related parties of $00 , $00, $00 and $00 in the ",QTD_lowercase,"and ",YTD_lowercase,CP_Longdate&amp;CY," and ",PY,", respectively")</f>
        <v>Transaction fees including from related parties of $00 , $00, $00 and $00 in the three months ended and six months ended June 30, 2019 and 2018, respectively</v>
      </c>
      <c r="B9" s="53"/>
      <c r="C9" s="53" t="s">
        <v>24</v>
      </c>
      <c r="D9" s="54">
        <v>0</v>
      </c>
      <c r="E9" s="53"/>
      <c r="F9" s="53" t="s">
        <v>24</v>
      </c>
      <c r="G9" s="54">
        <v>0</v>
      </c>
      <c r="H9" s="53"/>
      <c r="I9" s="96"/>
      <c r="J9" s="53" t="s">
        <v>24</v>
      </c>
      <c r="K9" s="54">
        <v>0</v>
      </c>
      <c r="L9" s="288"/>
      <c r="M9" s="53" t="s">
        <v>24</v>
      </c>
      <c r="N9" s="54">
        <v>0</v>
      </c>
      <c r="O9" s="53"/>
      <c r="R9" s="53"/>
    </row>
    <row r="10" spans="1:18" s="237" customFormat="1" ht="25.5">
      <c r="A10" s="257" t="str">
        <f>CONCATENATE("Subscription fees including from related parties of $00 , $00, $00 and $00 in the ",QTD_lowercase,"and ",YTD_lowercase,CP_Longdate&amp;CY," and ",PY,", respectively")</f>
        <v>Subscription fees including from related parties of $00 , $00, $00 and $00 in the three months ended and six months ended June 30, 2019 and 2018, respectively</v>
      </c>
      <c r="B10" s="53"/>
      <c r="C10" s="53" t="s">
        <v>25</v>
      </c>
      <c r="D10" s="54">
        <v>0</v>
      </c>
      <c r="E10" s="53"/>
      <c r="F10" s="53" t="s">
        <v>25</v>
      </c>
      <c r="G10" s="54">
        <v>0</v>
      </c>
      <c r="H10" s="53"/>
      <c r="I10" s="96"/>
      <c r="J10" s="53" t="s">
        <v>25</v>
      </c>
      <c r="K10" s="54">
        <v>0</v>
      </c>
      <c r="L10" s="288"/>
      <c r="M10" s="53" t="s">
        <v>25</v>
      </c>
      <c r="N10" s="54">
        <v>0</v>
      </c>
      <c r="O10" s="53"/>
      <c r="R10" s="53"/>
    </row>
    <row r="11" spans="1:18" s="237" customFormat="1" ht="25.5">
      <c r="A11" s="257" t="str">
        <f>CONCATENATE("Commissions including from related parties of  $00 , $00, $00 and $00 in the ",QTD_lowercase,"and ",YTD_lowercase,CP_Longdate&amp;CY," and ",PY,", respectively")</f>
        <v>Commissions including from related parties of  $00 , $00, $00 and $00 in the three months ended and six months ended June 30, 2019 and 2018, respectively</v>
      </c>
      <c r="B11" s="53"/>
      <c r="C11" s="53" t="s">
        <v>25</v>
      </c>
      <c r="D11" s="54">
        <v>0</v>
      </c>
      <c r="E11" s="53"/>
      <c r="F11" s="53" t="s">
        <v>25</v>
      </c>
      <c r="G11" s="54">
        <v>0</v>
      </c>
      <c r="H11" s="53"/>
      <c r="I11" s="96"/>
      <c r="J11" s="53" t="s">
        <v>25</v>
      </c>
      <c r="K11" s="54">
        <v>0</v>
      </c>
      <c r="L11" s="288"/>
      <c r="M11" s="53" t="s">
        <v>25</v>
      </c>
      <c r="N11" s="54">
        <v>0</v>
      </c>
      <c r="O11" s="53"/>
      <c r="R11" s="53"/>
    </row>
    <row r="12" spans="1:18" s="237" customFormat="1" ht="12.75">
      <c r="A12" s="257" t="s">
        <v>32</v>
      </c>
      <c r="B12" s="53"/>
      <c r="C12" s="53" t="s">
        <v>25</v>
      </c>
      <c r="D12" s="54">
        <v>0</v>
      </c>
      <c r="E12" s="53"/>
      <c r="F12" s="53" t="s">
        <v>25</v>
      </c>
      <c r="G12" s="54">
        <v>0</v>
      </c>
      <c r="H12" s="53"/>
      <c r="I12" s="96"/>
      <c r="J12" s="53" t="s">
        <v>25</v>
      </c>
      <c r="K12" s="54">
        <v>0</v>
      </c>
      <c r="L12" s="288"/>
      <c r="M12" s="53" t="s">
        <v>25</v>
      </c>
      <c r="N12" s="54">
        <v>0</v>
      </c>
      <c r="O12" s="53"/>
      <c r="R12" s="53"/>
    </row>
    <row r="13" spans="1:18" s="237" customFormat="1" ht="12.75">
      <c r="A13" s="257" t="s">
        <v>33</v>
      </c>
      <c r="B13" s="265"/>
      <c r="C13" s="239" t="s">
        <v>25</v>
      </c>
      <c r="D13" s="240">
        <v>0</v>
      </c>
      <c r="E13" s="265"/>
      <c r="F13" s="239" t="s">
        <v>25</v>
      </c>
      <c r="G13" s="240">
        <v>0</v>
      </c>
      <c r="H13" s="265"/>
      <c r="I13" s="236"/>
      <c r="J13" s="239" t="s">
        <v>25</v>
      </c>
      <c r="K13" s="240">
        <v>0</v>
      </c>
      <c r="L13" s="264"/>
      <c r="M13" s="239" t="s">
        <v>25</v>
      </c>
      <c r="N13" s="240">
        <v>0</v>
      </c>
      <c r="O13" s="265"/>
      <c r="R13" s="265"/>
    </row>
    <row r="14" spans="1:18" s="237" customFormat="1" ht="12.75">
      <c r="A14" s="100" t="s">
        <v>34</v>
      </c>
      <c r="B14" s="53"/>
      <c r="C14" s="97" t="s">
        <v>25</v>
      </c>
      <c r="D14" s="101">
        <f>SUM(D9:D13)</f>
        <v>0</v>
      </c>
      <c r="E14" s="53"/>
      <c r="F14" s="97" t="s">
        <v>25</v>
      </c>
      <c r="G14" s="101">
        <f>SUM(G9:G13)</f>
        <v>0</v>
      </c>
      <c r="H14" s="97"/>
      <c r="I14" s="96"/>
      <c r="J14" s="97" t="s">
        <v>25</v>
      </c>
      <c r="K14" s="101">
        <f>SUM(K9:K13)</f>
        <v>0</v>
      </c>
      <c r="L14" s="288"/>
      <c r="M14" s="97" t="s">
        <v>25</v>
      </c>
      <c r="N14" s="101">
        <f>SUM(N9:N13)</f>
        <v>0</v>
      </c>
      <c r="O14" s="97"/>
      <c r="R14" s="53"/>
    </row>
    <row r="15" spans="1:18" s="237" customFormat="1" ht="12.75">
      <c r="A15" s="257" t="s">
        <v>35</v>
      </c>
      <c r="B15" s="265"/>
      <c r="C15" s="265" t="s">
        <v>25</v>
      </c>
      <c r="D15" s="54">
        <v>0</v>
      </c>
      <c r="E15" s="265"/>
      <c r="F15" s="265" t="s">
        <v>25</v>
      </c>
      <c r="G15" s="54">
        <v>0</v>
      </c>
      <c r="H15" s="265"/>
      <c r="I15" s="96"/>
      <c r="J15" s="53" t="s">
        <v>25</v>
      </c>
      <c r="K15" s="54">
        <v>0</v>
      </c>
      <c r="L15" s="288"/>
      <c r="M15" s="53" t="s">
        <v>25</v>
      </c>
      <c r="N15" s="54">
        <v>0</v>
      </c>
      <c r="O15" s="53"/>
      <c r="R15" s="265"/>
    </row>
    <row r="16" spans="1:18" s="237" customFormat="1" ht="12.75">
      <c r="A16" s="48" t="s">
        <v>36</v>
      </c>
      <c r="B16" s="53"/>
      <c r="C16" s="102" t="s">
        <v>25</v>
      </c>
      <c r="D16" s="103">
        <f>SUM(D14:D15)</f>
        <v>0</v>
      </c>
      <c r="E16" s="53"/>
      <c r="F16" s="102" t="s">
        <v>25</v>
      </c>
      <c r="G16" s="103">
        <f>SUM(G14:G15)</f>
        <v>0</v>
      </c>
      <c r="H16" s="97"/>
      <c r="I16" s="96"/>
      <c r="J16" s="102" t="s">
        <v>25</v>
      </c>
      <c r="K16" s="103">
        <f>SUM(K14:K15)</f>
        <v>0</v>
      </c>
      <c r="L16" s="288"/>
      <c r="M16" s="102" t="s">
        <v>25</v>
      </c>
      <c r="N16" s="103">
        <f>SUM(N14:N15)</f>
        <v>0</v>
      </c>
      <c r="O16" s="97"/>
      <c r="R16" s="53"/>
    </row>
    <row r="17" spans="1:18" s="237" customFormat="1" ht="12.75">
      <c r="A17" s="104"/>
      <c r="B17" s="53"/>
      <c r="C17" s="53"/>
      <c r="D17" s="105"/>
      <c r="E17" s="53"/>
      <c r="F17" s="53"/>
      <c r="G17" s="105"/>
      <c r="H17" s="53"/>
      <c r="I17" s="96"/>
      <c r="J17" s="53"/>
      <c r="K17" s="105"/>
      <c r="L17" s="288"/>
      <c r="M17" s="53"/>
      <c r="N17" s="105"/>
      <c r="O17" s="53"/>
      <c r="R17" s="53"/>
    </row>
    <row r="18" spans="1:18" s="237" customFormat="1" ht="12.75">
      <c r="A18" s="48" t="s">
        <v>37</v>
      </c>
      <c r="B18" s="53"/>
      <c r="C18" s="53" t="s">
        <v>25</v>
      </c>
      <c r="D18" s="54" t="s">
        <v>13</v>
      </c>
      <c r="E18" s="53"/>
      <c r="F18" s="53" t="s">
        <v>25</v>
      </c>
      <c r="G18" s="54" t="s">
        <v>13</v>
      </c>
      <c r="H18" s="53"/>
      <c r="I18" s="96"/>
      <c r="J18" s="53" t="s">
        <v>25</v>
      </c>
      <c r="K18" s="54" t="s">
        <v>13</v>
      </c>
      <c r="L18" s="288"/>
      <c r="M18" s="53" t="s">
        <v>25</v>
      </c>
      <c r="N18" s="54" t="s">
        <v>13</v>
      </c>
      <c r="O18" s="53"/>
      <c r="R18" s="53"/>
    </row>
    <row r="19" spans="1:18" s="237" customFormat="1" ht="12.75">
      <c r="A19" s="257" t="s">
        <v>38</v>
      </c>
      <c r="B19" s="53"/>
      <c r="C19" s="53" t="s">
        <v>25</v>
      </c>
      <c r="D19" s="54">
        <v>0</v>
      </c>
      <c r="E19" s="53"/>
      <c r="F19" s="53" t="s">
        <v>25</v>
      </c>
      <c r="G19" s="54">
        <v>0</v>
      </c>
      <c r="H19" s="53"/>
      <c r="I19" s="96"/>
      <c r="J19" s="53" t="s">
        <v>25</v>
      </c>
      <c r="K19" s="54">
        <v>0</v>
      </c>
      <c r="L19" s="288"/>
      <c r="M19" s="53" t="s">
        <v>25</v>
      </c>
      <c r="N19" s="54">
        <v>0</v>
      </c>
      <c r="O19" s="53"/>
      <c r="R19" s="53"/>
    </row>
    <row r="20" spans="1:18" s="237" customFormat="1" ht="12.75">
      <c r="A20" s="257" t="s">
        <v>39</v>
      </c>
      <c r="B20" s="53"/>
      <c r="C20" s="53" t="s">
        <v>25</v>
      </c>
      <c r="D20" s="54">
        <v>0</v>
      </c>
      <c r="E20" s="53"/>
      <c r="F20" s="53" t="s">
        <v>25</v>
      </c>
      <c r="G20" s="54">
        <v>0</v>
      </c>
      <c r="H20" s="53"/>
      <c r="I20" s="96"/>
      <c r="J20" s="53" t="s">
        <v>25</v>
      </c>
      <c r="K20" s="54">
        <v>0</v>
      </c>
      <c r="L20" s="288"/>
      <c r="M20" s="53" t="s">
        <v>25</v>
      </c>
      <c r="N20" s="54">
        <v>0</v>
      </c>
      <c r="O20" s="53"/>
      <c r="R20" s="53"/>
    </row>
    <row r="21" spans="1:18" s="237" customFormat="1" ht="25.5">
      <c r="A21" s="257" t="str">
        <f>CONCATENATE("Technology and communications including from related parties of  $00 , $00, $00 and $00 in both the ",QTD_lowercase,"and ",YTD_lowercase,CP_Longdate&amp;CY," and ",PY)</f>
        <v>Technology and communications including from related parties of  $00 , $00, $00 and $00 in both the three months ended and six months ended June 30, 2019 and 2018</v>
      </c>
      <c r="B21" s="53"/>
      <c r="C21" s="53" t="s">
        <v>25</v>
      </c>
      <c r="D21" s="54">
        <v>0</v>
      </c>
      <c r="E21" s="53"/>
      <c r="F21" s="53" t="s">
        <v>25</v>
      </c>
      <c r="G21" s="54">
        <v>0</v>
      </c>
      <c r="H21" s="53"/>
      <c r="I21" s="96"/>
      <c r="J21" s="53" t="s">
        <v>25</v>
      </c>
      <c r="K21" s="54">
        <v>0</v>
      </c>
      <c r="L21" s="288"/>
      <c r="M21" s="53" t="s">
        <v>25</v>
      </c>
      <c r="N21" s="54">
        <v>0</v>
      </c>
      <c r="O21" s="53"/>
      <c r="R21" s="53"/>
    </row>
    <row r="22" spans="1:18" s="237" customFormat="1" ht="25.5">
      <c r="A22" s="257" t="str">
        <f>CONCATENATE("General and administrative including from related parties of  $00 , $00, $00 and $00 in both the ",QTD_lowercase,"and ",YTD_lowercase,CP_Longdate&amp;CY," and ",PY)</f>
        <v>General and administrative including from related parties of  $00 , $00, $00 and $00 in both the three months ended and six months ended June 30, 2019 and 2018</v>
      </c>
      <c r="B22" s="53"/>
      <c r="C22" s="53" t="s">
        <v>25</v>
      </c>
      <c r="D22" s="54">
        <v>0</v>
      </c>
      <c r="E22" s="53"/>
      <c r="F22" s="53" t="s">
        <v>25</v>
      </c>
      <c r="G22" s="54">
        <v>0</v>
      </c>
      <c r="H22" s="53"/>
      <c r="I22" s="96"/>
      <c r="J22" s="53" t="s">
        <v>25</v>
      </c>
      <c r="K22" s="54">
        <v>0</v>
      </c>
      <c r="L22" s="288"/>
      <c r="M22" s="53" t="s">
        <v>25</v>
      </c>
      <c r="N22" s="54">
        <v>0</v>
      </c>
      <c r="O22" s="53"/>
      <c r="R22" s="53"/>
    </row>
    <row r="23" spans="1:18" s="237" customFormat="1" ht="12.75">
      <c r="A23" s="257" t="s">
        <v>40</v>
      </c>
      <c r="B23" s="53"/>
      <c r="C23" s="53" t="s">
        <v>25</v>
      </c>
      <c r="D23" s="54">
        <v>0</v>
      </c>
      <c r="E23" s="53"/>
      <c r="F23" s="53" t="s">
        <v>25</v>
      </c>
      <c r="G23" s="54">
        <v>0</v>
      </c>
      <c r="H23" s="53"/>
      <c r="I23" s="96"/>
      <c r="J23" s="53" t="s">
        <v>25</v>
      </c>
      <c r="K23" s="54">
        <v>0</v>
      </c>
      <c r="L23" s="288"/>
      <c r="M23" s="53" t="s">
        <v>25</v>
      </c>
      <c r="N23" s="54">
        <v>0</v>
      </c>
      <c r="O23" s="53"/>
      <c r="R23" s="53"/>
    </row>
    <row r="24" spans="1:18" s="237" customFormat="1" ht="25.5">
      <c r="A24" s="257" t="str">
        <f>CONCATENATE("Occupancy including from related parties of  $00 , $00, $00 and $00 in both the ",QTD_lowercase,"and ",YTD_lowercase,CP_Longdate&amp;CY," and ",PY)</f>
        <v>Occupancy including from related parties of  $00 , $00, $00 and $00 in both the three months ended and six months ended June 30, 2019 and 2018</v>
      </c>
      <c r="B24" s="265"/>
      <c r="C24" s="265" t="s">
        <v>25</v>
      </c>
      <c r="D24" s="234">
        <v>0</v>
      </c>
      <c r="E24" s="265"/>
      <c r="F24" s="265" t="s">
        <v>25</v>
      </c>
      <c r="G24" s="234">
        <v>0</v>
      </c>
      <c r="H24" s="265"/>
      <c r="I24" s="236"/>
      <c r="J24" s="265" t="s">
        <v>25</v>
      </c>
      <c r="K24" s="234">
        <v>0</v>
      </c>
      <c r="L24" s="264"/>
      <c r="M24" s="265" t="s">
        <v>25</v>
      </c>
      <c r="N24" s="234">
        <v>0</v>
      </c>
      <c r="O24" s="265"/>
      <c r="R24" s="265"/>
    </row>
    <row r="25" spans="1:18" s="237" customFormat="1" ht="12.75">
      <c r="A25" s="100" t="s">
        <v>41</v>
      </c>
      <c r="B25" s="53"/>
      <c r="C25" s="106" t="s">
        <v>25</v>
      </c>
      <c r="D25" s="107">
        <f>SUM(D19:D24)</f>
        <v>0</v>
      </c>
      <c r="E25" s="53"/>
      <c r="F25" s="106" t="s">
        <v>25</v>
      </c>
      <c r="G25" s="107">
        <f>SUM(G19:G24)</f>
        <v>0</v>
      </c>
      <c r="H25" s="53"/>
      <c r="I25" s="96"/>
      <c r="J25" s="106" t="s">
        <v>25</v>
      </c>
      <c r="K25" s="107">
        <f>SUM(K19:K24)</f>
        <v>0</v>
      </c>
      <c r="L25" s="288"/>
      <c r="M25" s="106" t="s">
        <v>25</v>
      </c>
      <c r="N25" s="107">
        <f>SUM(N19:N24)</f>
        <v>0</v>
      </c>
      <c r="O25" s="53"/>
      <c r="R25" s="53"/>
    </row>
    <row r="26" spans="1:18" s="237" customFormat="1" ht="12.75">
      <c r="A26" s="48" t="s">
        <v>42</v>
      </c>
      <c r="B26" s="53"/>
      <c r="C26" s="102" t="s">
        <v>25</v>
      </c>
      <c r="D26" s="103">
        <f>SUM(D16-D25)</f>
        <v>0</v>
      </c>
      <c r="E26" s="53"/>
      <c r="F26" s="102" t="s">
        <v>25</v>
      </c>
      <c r="G26" s="103">
        <f>SUM(G16-G25)</f>
        <v>0</v>
      </c>
      <c r="H26" s="97"/>
      <c r="I26" s="96"/>
      <c r="J26" s="102" t="s">
        <v>25</v>
      </c>
      <c r="K26" s="103">
        <f>SUM(K16-K25)</f>
        <v>0</v>
      </c>
      <c r="L26" s="288"/>
      <c r="M26" s="102" t="s">
        <v>25</v>
      </c>
      <c r="N26" s="103">
        <f>SUM(N16-N25)</f>
        <v>0</v>
      </c>
      <c r="O26" s="97"/>
      <c r="R26" s="53"/>
    </row>
    <row r="27" spans="1:18" s="237" customFormat="1" ht="25.5">
      <c r="A27" s="257" t="str">
        <f>CONCATENATE("Interest income including from related parties of  $00 , $00, $00 and $00 in both the ",QTD_lowercase,"and ",YTD_lowercase,CP_Longdate&amp;CY," and ",PY,", respectively")</f>
        <v>Interest income including from related parties of  $00 , $00, $00 and $00 in both the three months ended and six months ended June 30, 2019 and 2018, respectively</v>
      </c>
      <c r="B27" s="265"/>
      <c r="C27" s="259" t="s">
        <v>25</v>
      </c>
      <c r="D27" s="260">
        <v>0</v>
      </c>
      <c r="E27" s="265"/>
      <c r="F27" s="259" t="s">
        <v>25</v>
      </c>
      <c r="G27" s="260">
        <v>0</v>
      </c>
      <c r="H27" s="265"/>
      <c r="I27" s="236"/>
      <c r="J27" s="259" t="s">
        <v>25</v>
      </c>
      <c r="K27" s="260">
        <v>0</v>
      </c>
      <c r="L27" s="264"/>
      <c r="M27" s="259" t="s">
        <v>25</v>
      </c>
      <c r="N27" s="260">
        <v>0</v>
      </c>
      <c r="O27" s="265"/>
      <c r="R27" s="265"/>
    </row>
    <row r="28" spans="1:18" s="237" customFormat="1" ht="12.75">
      <c r="A28" s="48" t="s">
        <v>43</v>
      </c>
      <c r="B28" s="53"/>
      <c r="C28" s="97" t="s">
        <v>25</v>
      </c>
      <c r="D28" s="101">
        <f>SUM(D26:D27)</f>
        <v>0</v>
      </c>
      <c r="E28" s="53"/>
      <c r="F28" s="97" t="s">
        <v>25</v>
      </c>
      <c r="G28" s="101">
        <f>SUM(G26:G27)</f>
        <v>0</v>
      </c>
      <c r="H28" s="97"/>
      <c r="I28" s="96"/>
      <c r="J28" s="97" t="s">
        <v>25</v>
      </c>
      <c r="K28" s="101">
        <f>SUM(K26:K27)</f>
        <v>0</v>
      </c>
      <c r="L28" s="288"/>
      <c r="M28" s="97" t="s">
        <v>25</v>
      </c>
      <c r="N28" s="101">
        <f>SUM(N26:N27)</f>
        <v>0</v>
      </c>
      <c r="O28" s="97"/>
      <c r="R28" s="53"/>
    </row>
    <row r="29" spans="1:18" s="237" customFormat="1" ht="12.75">
      <c r="A29" s="232" t="s">
        <v>44</v>
      </c>
      <c r="B29" s="265"/>
      <c r="C29" s="265" t="s">
        <v>25</v>
      </c>
      <c r="D29" s="234">
        <v>0</v>
      </c>
      <c r="E29" s="265"/>
      <c r="F29" s="265" t="s">
        <v>25</v>
      </c>
      <c r="G29" s="234">
        <v>0</v>
      </c>
      <c r="H29" s="265"/>
      <c r="I29" s="236"/>
      <c r="J29" s="265" t="s">
        <v>25</v>
      </c>
      <c r="K29" s="234">
        <v>0</v>
      </c>
      <c r="L29" s="264"/>
      <c r="M29" s="265" t="s">
        <v>25</v>
      </c>
      <c r="N29" s="234">
        <v>0</v>
      </c>
      <c r="O29" s="265"/>
      <c r="R29" s="265"/>
    </row>
    <row r="30" spans="1:18" s="237" customFormat="1" ht="13.5" thickBot="1">
      <c r="A30" s="48" t="s">
        <v>45</v>
      </c>
      <c r="B30" s="53"/>
      <c r="C30" s="108" t="s">
        <v>24</v>
      </c>
      <c r="D30" s="109">
        <f>SUM(D28:D29)</f>
        <v>0</v>
      </c>
      <c r="E30" s="53"/>
      <c r="F30" s="108" t="s">
        <v>24</v>
      </c>
      <c r="G30" s="109">
        <f>SUM(G28:G29)</f>
        <v>0</v>
      </c>
      <c r="H30" s="97"/>
      <c r="I30" s="96"/>
      <c r="J30" s="108" t="s">
        <v>24</v>
      </c>
      <c r="K30" s="109">
        <f>SUM(K28:K29)</f>
        <v>0</v>
      </c>
      <c r="L30" s="288"/>
      <c r="M30" s="108" t="s">
        <v>24</v>
      </c>
      <c r="N30" s="109">
        <f>SUM(N28:N29)</f>
        <v>0</v>
      </c>
      <c r="O30" s="97"/>
      <c r="R30" s="53"/>
    </row>
    <row r="31" spans="1:18" s="237" customFormat="1" ht="13.5" thickTop="1">
      <c r="A31" s="104"/>
      <c r="B31" s="53"/>
      <c r="C31" s="53"/>
      <c r="D31" s="105"/>
      <c r="E31" s="53"/>
      <c r="F31" s="53"/>
      <c r="G31" s="105"/>
      <c r="H31" s="53"/>
      <c r="I31" s="96"/>
      <c r="J31" s="53"/>
      <c r="K31" s="105"/>
      <c r="L31" s="288"/>
      <c r="M31" s="53"/>
      <c r="N31" s="105"/>
      <c r="O31" s="53"/>
      <c r="R31" s="53"/>
    </row>
    <row r="32" spans="1:18" s="237" customFormat="1" ht="12.75">
      <c r="A32" s="232" t="s">
        <v>46</v>
      </c>
      <c r="B32" s="53"/>
      <c r="C32" s="53" t="s">
        <v>25</v>
      </c>
      <c r="D32" s="54" t="s">
        <v>13</v>
      </c>
      <c r="E32" s="53"/>
      <c r="F32" s="53" t="s">
        <v>25</v>
      </c>
      <c r="G32" s="54" t="s">
        <v>13</v>
      </c>
      <c r="H32" s="53"/>
      <c r="I32" s="96"/>
      <c r="J32" s="53" t="s">
        <v>25</v>
      </c>
      <c r="K32" s="54" t="s">
        <v>13</v>
      </c>
      <c r="L32" s="288"/>
      <c r="M32" s="53" t="s">
        <v>25</v>
      </c>
      <c r="N32" s="54" t="s">
        <v>13</v>
      </c>
      <c r="O32" s="53"/>
      <c r="R32" s="53"/>
    </row>
    <row r="33" spans="1:18" s="237" customFormat="1" ht="12.75">
      <c r="A33" s="257" t="s">
        <v>47</v>
      </c>
      <c r="B33" s="53"/>
      <c r="C33" s="53" t="s">
        <v>24</v>
      </c>
      <c r="D33" s="110">
        <v>0</v>
      </c>
      <c r="E33" s="53"/>
      <c r="F33" s="53" t="s">
        <v>24</v>
      </c>
      <c r="G33" s="110">
        <v>0</v>
      </c>
      <c r="H33" s="53"/>
      <c r="I33" s="96"/>
      <c r="J33" s="53" t="s">
        <v>24</v>
      </c>
      <c r="K33" s="110">
        <v>0</v>
      </c>
      <c r="L33" s="288"/>
      <c r="M33" s="53" t="s">
        <v>24</v>
      </c>
      <c r="N33" s="110">
        <v>0</v>
      </c>
      <c r="O33" s="53"/>
      <c r="R33" s="53"/>
    </row>
    <row r="34" spans="1:18" s="237" customFormat="1" ht="12.75">
      <c r="A34" s="257" t="s">
        <v>48</v>
      </c>
      <c r="B34" s="53"/>
      <c r="C34" s="53" t="s">
        <v>24</v>
      </c>
      <c r="D34" s="110">
        <v>0</v>
      </c>
      <c r="E34" s="53"/>
      <c r="F34" s="53" t="s">
        <v>24</v>
      </c>
      <c r="G34" s="110">
        <v>0</v>
      </c>
      <c r="H34" s="53"/>
      <c r="I34" s="96"/>
      <c r="J34" s="53" t="s">
        <v>24</v>
      </c>
      <c r="K34" s="110">
        <v>0</v>
      </c>
      <c r="L34" s="288"/>
      <c r="M34" s="53" t="s">
        <v>24</v>
      </c>
      <c r="N34" s="110">
        <v>0</v>
      </c>
      <c r="O34" s="53"/>
      <c r="R34" s="53"/>
    </row>
    <row r="35" spans="1:18" s="237" customFormat="1" ht="12.75">
      <c r="A35" s="232" t="s">
        <v>375</v>
      </c>
      <c r="B35" s="53"/>
      <c r="C35" s="53" t="s">
        <v>25</v>
      </c>
      <c r="D35" s="54" t="s">
        <v>13</v>
      </c>
      <c r="E35" s="53"/>
      <c r="F35" s="53" t="s">
        <v>25</v>
      </c>
      <c r="G35" s="54" t="s">
        <v>13</v>
      </c>
      <c r="H35" s="53"/>
      <c r="I35" s="96"/>
      <c r="J35" s="53" t="s">
        <v>25</v>
      </c>
      <c r="K35" s="54" t="s">
        <v>13</v>
      </c>
      <c r="L35" s="288"/>
      <c r="M35" s="53" t="s">
        <v>25</v>
      </c>
      <c r="N35" s="54" t="s">
        <v>13</v>
      </c>
      <c r="O35" s="53"/>
      <c r="R35" s="53"/>
    </row>
    <row r="36" spans="1:18" s="237" customFormat="1" ht="12.75">
      <c r="A36" s="257" t="s">
        <v>47</v>
      </c>
      <c r="B36" s="53"/>
      <c r="C36" s="53" t="s">
        <v>25</v>
      </c>
      <c r="D36" s="54">
        <v>0</v>
      </c>
      <c r="E36" s="53"/>
      <c r="F36" s="53" t="s">
        <v>25</v>
      </c>
      <c r="G36" s="54">
        <v>0</v>
      </c>
      <c r="H36" s="53"/>
      <c r="I36" s="96"/>
      <c r="J36" s="53" t="s">
        <v>25</v>
      </c>
      <c r="K36" s="54">
        <v>0</v>
      </c>
      <c r="L36" s="288"/>
      <c r="M36" s="53" t="s">
        <v>25</v>
      </c>
      <c r="N36" s="54">
        <v>0</v>
      </c>
      <c r="O36" s="53"/>
      <c r="R36" s="53"/>
    </row>
    <row r="37" spans="1:18" s="237" customFormat="1" ht="12.75">
      <c r="A37" s="257" t="s">
        <v>48</v>
      </c>
      <c r="B37" s="53"/>
      <c r="C37" s="53" t="s">
        <v>25</v>
      </c>
      <c r="D37" s="54">
        <v>0</v>
      </c>
      <c r="E37" s="53"/>
      <c r="F37" s="53" t="s">
        <v>25</v>
      </c>
      <c r="G37" s="54">
        <v>0</v>
      </c>
      <c r="H37" s="53"/>
      <c r="I37" s="96"/>
      <c r="J37" s="53" t="s">
        <v>25</v>
      </c>
      <c r="K37" s="54">
        <v>0</v>
      </c>
      <c r="L37" s="288"/>
      <c r="M37" s="53" t="s">
        <v>25</v>
      </c>
      <c r="N37" s="54">
        <v>0</v>
      </c>
      <c r="O37" s="53"/>
      <c r="R37" s="53"/>
    </row>
    <row r="44" spans="1:18">
      <c r="A44" s="257"/>
    </row>
    <row r="46" spans="1:18">
      <c r="A46" s="257"/>
    </row>
  </sheetData>
  <mergeCells count="20">
    <mergeCell ref="C7:D7"/>
    <mergeCell ref="F7:G7"/>
    <mergeCell ref="J7:K7"/>
    <mergeCell ref="M7:N7"/>
    <mergeCell ref="C5:D5"/>
    <mergeCell ref="F5:G5"/>
    <mergeCell ref="J5:K5"/>
    <mergeCell ref="M5:N5"/>
    <mergeCell ref="C6:D6"/>
    <mergeCell ref="F6:G6"/>
    <mergeCell ref="J6:K6"/>
    <mergeCell ref="M6:N6"/>
    <mergeCell ref="C3:D3"/>
    <mergeCell ref="F3:G3"/>
    <mergeCell ref="J3:K3"/>
    <mergeCell ref="M3:N3"/>
    <mergeCell ref="C4:D4"/>
    <mergeCell ref="F4:G4"/>
    <mergeCell ref="J4:K4"/>
    <mergeCell ref="M4:N4"/>
  </mergeCells>
  <conditionalFormatting sqref="R1:R1048576">
    <cfRule type="containsText" dxfId="16" priority="1" operator="containsText" text="FALSE">
      <formula>NOT(ISERROR(SEARCH("FALSE",R1)))</formula>
    </cfRule>
  </conditionalFormatting>
  <hyperlinks>
    <hyperlink ref="A1" location="FS_StatementsofIncome" display="FS_StatementsofIncome"/>
  </hyperlink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S38"/>
  <sheetViews>
    <sheetView workbookViewId="0">
      <selection activeCell="A38" sqref="A38"/>
    </sheetView>
  </sheetViews>
  <sheetFormatPr defaultRowHeight="15" outlineLevelCol="1"/>
  <cols>
    <col min="1" max="1" width="85.7109375" style="41" customWidth="1"/>
    <col min="2" max="2" width="2.7109375" style="41" customWidth="1"/>
    <col min="3" max="3" width="1.7109375" style="67" customWidth="1"/>
    <col min="4" max="4" width="10.7109375" style="41" customWidth="1"/>
    <col min="5" max="7" width="1.7109375" style="67" customWidth="1"/>
    <col min="8" max="8" width="10.7109375" style="41" customWidth="1"/>
    <col min="9" max="9" width="1.7109375" style="67" hidden="1" customWidth="1" outlineLevel="1"/>
    <col min="10" max="10" width="1.7109375" style="67" hidden="1" customWidth="1" collapsed="1"/>
    <col min="11" max="11" width="1.7109375" style="67" hidden="1" customWidth="1"/>
    <col min="12" max="12" width="10.7109375" style="41" hidden="1" customWidth="1"/>
    <col min="13" max="13" width="1.7109375" style="213" hidden="1" customWidth="1"/>
    <col min="14" max="14" width="10.7109375" style="41" hidden="1" customWidth="1"/>
    <col min="15" max="15" width="5.7109375" style="41" hidden="1" customWidth="1"/>
    <col min="16" max="16384" width="9.140625" style="41"/>
  </cols>
  <sheetData>
    <row r="1" spans="1:15" ht="18.75">
      <c r="A1" s="42" t="s">
        <v>416</v>
      </c>
      <c r="B1" s="42"/>
    </row>
    <row r="2" spans="1:15">
      <c r="A2" s="44"/>
      <c r="B2" s="44"/>
    </row>
    <row r="3" spans="1:15" s="47" customFormat="1" ht="11.25" customHeight="1">
      <c r="A3" s="68"/>
      <c r="B3" s="68"/>
      <c r="C3" s="901" t="s">
        <v>1</v>
      </c>
      <c r="D3" s="901"/>
      <c r="E3" s="155" t="s">
        <v>13</v>
      </c>
      <c r="F3" s="231" t="s">
        <v>0</v>
      </c>
      <c r="G3" s="901" t="s">
        <v>28</v>
      </c>
      <c r="H3" s="901"/>
      <c r="I3" s="155" t="s">
        <v>13</v>
      </c>
      <c r="J3" s="155" t="s">
        <v>13</v>
      </c>
      <c r="K3" s="336"/>
      <c r="L3" s="336"/>
      <c r="M3" s="155"/>
      <c r="N3" s="336"/>
    </row>
    <row r="4" spans="1:15" s="47" customFormat="1" ht="11.25" customHeight="1">
      <c r="A4" s="68"/>
      <c r="B4" s="68"/>
      <c r="C4" s="912" t="s">
        <v>382</v>
      </c>
      <c r="D4" s="912"/>
      <c r="E4" s="155"/>
      <c r="F4" s="231"/>
      <c r="G4" s="912" t="s">
        <v>382</v>
      </c>
      <c r="H4" s="912"/>
      <c r="I4" s="155"/>
      <c r="J4" s="155"/>
      <c r="K4" s="336"/>
      <c r="L4" s="336"/>
      <c r="M4" s="155"/>
      <c r="N4" s="336"/>
    </row>
    <row r="5" spans="1:15" s="47" customFormat="1" ht="11.25" customHeight="1">
      <c r="A5" s="68"/>
      <c r="B5" s="68"/>
      <c r="C5" s="917" t="s">
        <v>383</v>
      </c>
      <c r="D5" s="917"/>
      <c r="E5" s="155"/>
      <c r="F5" s="231"/>
      <c r="G5" s="917" t="s">
        <v>383</v>
      </c>
      <c r="H5" s="917"/>
      <c r="I5" s="155"/>
      <c r="J5" s="155"/>
      <c r="K5" s="336"/>
      <c r="L5" s="336"/>
      <c r="M5" s="155"/>
      <c r="N5" s="336"/>
    </row>
    <row r="6" spans="1:15" s="47" customFormat="1" ht="11.25" customHeight="1">
      <c r="A6" s="68"/>
      <c r="B6" s="68"/>
      <c r="C6" s="917" t="s">
        <v>30</v>
      </c>
      <c r="D6" s="917"/>
      <c r="E6" s="155"/>
      <c r="F6" s="231"/>
      <c r="G6" s="917" t="s">
        <v>30</v>
      </c>
      <c r="H6" s="917"/>
      <c r="I6" s="155"/>
      <c r="J6" s="155"/>
      <c r="K6" s="336"/>
      <c r="L6" s="336"/>
      <c r="M6" s="155"/>
      <c r="N6" s="336"/>
    </row>
    <row r="7" spans="1:15" s="47" customFormat="1" ht="11.25" customHeight="1">
      <c r="A7" s="68"/>
      <c r="B7" s="68"/>
      <c r="C7" s="917" t="str">
        <f>CP_Longdate</f>
        <v>June 30, </v>
      </c>
      <c r="D7" s="917"/>
      <c r="E7" s="155"/>
      <c r="F7" s="231"/>
      <c r="G7" s="917" t="str">
        <f>CP_Longdate</f>
        <v>June 30, </v>
      </c>
      <c r="H7" s="917"/>
      <c r="I7" s="155"/>
      <c r="J7" s="155"/>
      <c r="K7" s="336"/>
      <c r="L7" s="336"/>
      <c r="M7" s="155"/>
      <c r="N7" s="336"/>
    </row>
    <row r="8" spans="1:15" s="47" customFormat="1" ht="11.25" customHeight="1">
      <c r="A8" s="68"/>
      <c r="B8" s="68"/>
      <c r="C8" s="901">
        <f>CY</f>
        <v>2019</v>
      </c>
      <c r="D8" s="901"/>
      <c r="E8" s="155"/>
      <c r="F8" s="231"/>
      <c r="G8" s="901">
        <f>PY</f>
        <v>2018</v>
      </c>
      <c r="H8" s="901"/>
      <c r="I8" s="155"/>
      <c r="J8" s="337"/>
      <c r="K8" s="901" t="s">
        <v>552</v>
      </c>
      <c r="L8" s="901"/>
      <c r="M8" s="337"/>
      <c r="N8" s="368" t="s">
        <v>553</v>
      </c>
      <c r="O8" s="368"/>
    </row>
    <row r="9" spans="1:15" s="47" customFormat="1" ht="11.25" customHeight="1">
      <c r="A9" s="68"/>
      <c r="B9" s="68"/>
      <c r="C9" s="927" t="s">
        <v>93</v>
      </c>
      <c r="D9" s="929"/>
      <c r="E9" s="929"/>
      <c r="F9" s="929"/>
      <c r="G9" s="929"/>
      <c r="H9" s="929"/>
      <c r="I9" s="397"/>
      <c r="J9" s="397"/>
      <c r="K9" s="397"/>
      <c r="L9" s="397"/>
      <c r="M9" s="397"/>
      <c r="N9" s="397"/>
    </row>
    <row r="10" spans="1:15" s="237" customFormat="1" ht="12.75">
      <c r="A10" s="232" t="s">
        <v>38</v>
      </c>
      <c r="B10" s="620"/>
      <c r="C10" s="233" t="s">
        <v>24</v>
      </c>
      <c r="D10" s="234">
        <f>FS_StatementsofIncome!D19</f>
        <v>95995</v>
      </c>
      <c r="E10" s="235" t="s">
        <v>25</v>
      </c>
      <c r="F10" s="349"/>
      <c r="G10" s="233" t="s">
        <v>24</v>
      </c>
      <c r="H10" s="234">
        <f>FS_StatementsofIncome!K19</f>
        <v>68407</v>
      </c>
      <c r="I10" s="235" t="s">
        <v>25</v>
      </c>
      <c r="J10" s="340" t="s">
        <v>13</v>
      </c>
      <c r="K10" s="233" t="s">
        <v>24</v>
      </c>
      <c r="L10" s="234">
        <f t="shared" ref="L10:L16" si="0">SUM(D10-H10)</f>
        <v>27588</v>
      </c>
      <c r="M10" s="235" t="s">
        <v>13</v>
      </c>
      <c r="N10" s="248">
        <f t="shared" ref="N10:N16" si="1">L10/H10*100</f>
        <v>40.329206075401643</v>
      </c>
      <c r="O10" s="237" t="s">
        <v>99</v>
      </c>
    </row>
    <row r="11" spans="1:15" s="237" customFormat="1" ht="12.75">
      <c r="A11" s="232" t="s">
        <v>39</v>
      </c>
      <c r="B11" s="620"/>
      <c r="C11" s="233" t="s">
        <v>25</v>
      </c>
      <c r="D11" s="381">
        <f>FS_StatementsofIncome!D20</f>
        <v>34292</v>
      </c>
      <c r="E11" s="235" t="s">
        <v>25</v>
      </c>
      <c r="F11" s="349"/>
      <c r="G11" s="233" t="s">
        <v>25</v>
      </c>
      <c r="H11" s="234">
        <f>FS_StatementsofIncome!K20</f>
        <v>16178</v>
      </c>
      <c r="I11" s="235" t="s">
        <v>25</v>
      </c>
      <c r="J11" s="340" t="s">
        <v>13</v>
      </c>
      <c r="K11" s="233" t="s">
        <v>25</v>
      </c>
      <c r="L11" s="234">
        <f t="shared" si="0"/>
        <v>18114</v>
      </c>
      <c r="M11" s="235" t="s">
        <v>13</v>
      </c>
      <c r="N11" s="248">
        <f t="shared" si="1"/>
        <v>111.96686858696995</v>
      </c>
      <c r="O11" s="237" t="s">
        <v>99</v>
      </c>
    </row>
    <row r="12" spans="1:15" s="237" customFormat="1" ht="12.75">
      <c r="A12" s="356" t="s">
        <v>418</v>
      </c>
      <c r="B12" s="620"/>
      <c r="C12" s="233" t="s">
        <v>25</v>
      </c>
      <c r="D12" s="381">
        <f>FS_StatementsofIncome!D21</f>
        <v>9519</v>
      </c>
      <c r="E12" s="235" t="s">
        <v>25</v>
      </c>
      <c r="F12" s="349"/>
      <c r="G12" s="233" t="s">
        <v>25</v>
      </c>
      <c r="H12" s="234">
        <f>FS_StatementsofIncome!K21</f>
        <v>9023</v>
      </c>
      <c r="I12" s="235" t="s">
        <v>25</v>
      </c>
      <c r="J12" s="340" t="s">
        <v>13</v>
      </c>
      <c r="K12" s="233" t="s">
        <v>25</v>
      </c>
      <c r="L12" s="234">
        <f t="shared" si="0"/>
        <v>496</v>
      </c>
      <c r="M12" s="235" t="s">
        <v>13</v>
      </c>
      <c r="N12" s="248">
        <f t="shared" si="1"/>
        <v>5.4970630610661644</v>
      </c>
      <c r="O12" s="237" t="s">
        <v>99</v>
      </c>
    </row>
    <row r="13" spans="1:15" s="237" customFormat="1" ht="12.75">
      <c r="A13" s="356" t="s">
        <v>417</v>
      </c>
      <c r="B13" s="620"/>
      <c r="C13" s="233" t="s">
        <v>25</v>
      </c>
      <c r="D13" s="381">
        <f>FS_StatementsofIncome!D22</f>
        <v>9365</v>
      </c>
      <c r="E13" s="235" t="s">
        <v>25</v>
      </c>
      <c r="F13" s="349"/>
      <c r="G13" s="233" t="s">
        <v>25</v>
      </c>
      <c r="H13" s="234">
        <f>FS_StatementsofIncome!K22</f>
        <v>7153</v>
      </c>
      <c r="I13" s="235" t="s">
        <v>25</v>
      </c>
      <c r="J13" s="340" t="s">
        <v>13</v>
      </c>
      <c r="K13" s="233" t="s">
        <v>25</v>
      </c>
      <c r="L13" s="234">
        <f t="shared" si="0"/>
        <v>2212</v>
      </c>
      <c r="M13" s="235" t="s">
        <v>13</v>
      </c>
      <c r="N13" s="248">
        <f t="shared" si="1"/>
        <v>30.924087795330628</v>
      </c>
      <c r="O13" s="237" t="s">
        <v>99</v>
      </c>
    </row>
    <row r="14" spans="1:15" s="237" customFormat="1" ht="12.75">
      <c r="A14" s="232" t="s">
        <v>40</v>
      </c>
      <c r="B14" s="620"/>
      <c r="C14" s="233" t="s">
        <v>25</v>
      </c>
      <c r="D14" s="381">
        <f>FS_StatementsofIncome!D23</f>
        <v>6738</v>
      </c>
      <c r="E14" s="235" t="s">
        <v>25</v>
      </c>
      <c r="F14" s="349"/>
      <c r="G14" s="233" t="s">
        <v>25</v>
      </c>
      <c r="H14" s="234">
        <f>FS_StatementsofIncome!K23</f>
        <v>7276</v>
      </c>
      <c r="I14" s="235" t="s">
        <v>25</v>
      </c>
      <c r="J14" s="340" t="s">
        <v>13</v>
      </c>
      <c r="K14" s="233" t="s">
        <v>25</v>
      </c>
      <c r="L14" s="234">
        <f t="shared" si="0"/>
        <v>-538</v>
      </c>
      <c r="M14" s="235" t="s">
        <v>13</v>
      </c>
      <c r="N14" s="248">
        <f t="shared" si="1"/>
        <v>-7.3941726223199558</v>
      </c>
      <c r="O14" s="237" t="s">
        <v>99</v>
      </c>
    </row>
    <row r="15" spans="1:15" s="237" customFormat="1" ht="12.75">
      <c r="A15" s="232" t="s">
        <v>419</v>
      </c>
      <c r="B15" s="620"/>
      <c r="C15" s="239" t="s">
        <v>25</v>
      </c>
      <c r="D15" s="381">
        <f>FS_StatementsofIncome!D24</f>
        <v>3621</v>
      </c>
      <c r="E15" s="235" t="s">
        <v>25</v>
      </c>
      <c r="F15" s="349"/>
      <c r="G15" s="239" t="s">
        <v>25</v>
      </c>
      <c r="H15" s="240">
        <f>FS_StatementsofIncome!K24</f>
        <v>3519</v>
      </c>
      <c r="I15" s="235" t="s">
        <v>25</v>
      </c>
      <c r="J15" s="340" t="s">
        <v>13</v>
      </c>
      <c r="K15" s="239" t="s">
        <v>25</v>
      </c>
      <c r="L15" s="240">
        <f t="shared" si="0"/>
        <v>102</v>
      </c>
      <c r="M15" s="235" t="s">
        <v>13</v>
      </c>
      <c r="N15" s="250">
        <f t="shared" si="1"/>
        <v>2.8985507246376812</v>
      </c>
      <c r="O15" s="237" t="s">
        <v>99</v>
      </c>
    </row>
    <row r="16" spans="1:15" s="237" customFormat="1" ht="13.5" thickBot="1">
      <c r="A16" s="48" t="s">
        <v>571</v>
      </c>
      <c r="B16" s="48"/>
      <c r="C16" s="241" t="s">
        <v>24</v>
      </c>
      <c r="D16" s="383">
        <f>SUM(D10:D15)</f>
        <v>159530</v>
      </c>
      <c r="E16" s="235"/>
      <c r="F16" s="349"/>
      <c r="G16" s="241" t="s">
        <v>24</v>
      </c>
      <c r="H16" s="242">
        <f>SUM(H10:H15)</f>
        <v>111556</v>
      </c>
      <c r="I16" s="235"/>
      <c r="J16" s="340"/>
      <c r="K16" s="241" t="s">
        <v>24</v>
      </c>
      <c r="L16" s="242">
        <f t="shared" si="0"/>
        <v>47974</v>
      </c>
      <c r="M16" s="235"/>
      <c r="N16" s="252">
        <f t="shared" si="1"/>
        <v>43.00441034099466</v>
      </c>
      <c r="O16" s="237" t="s">
        <v>99</v>
      </c>
    </row>
    <row r="17" spans="1:19" ht="15.75" thickTop="1">
      <c r="C17" s="404" t="s">
        <v>582</v>
      </c>
      <c r="D17" s="369">
        <f>D16-FS_StatementsofIncome!D25</f>
        <v>0</v>
      </c>
      <c r="E17" s="408"/>
      <c r="F17" s="408"/>
      <c r="G17" s="408"/>
      <c r="H17" s="369">
        <f>H16-FS_StatementsofIncome!K25</f>
        <v>0</v>
      </c>
    </row>
    <row r="18" spans="1:19">
      <c r="S18" s="356"/>
    </row>
    <row r="22" spans="1:19" ht="18.75">
      <c r="A22" s="42" t="s">
        <v>556</v>
      </c>
      <c r="B22" s="42"/>
    </row>
    <row r="24" spans="1:19" s="47" customFormat="1" ht="11.25">
      <c r="A24" s="68"/>
      <c r="B24" s="68"/>
      <c r="C24" s="901" t="s">
        <v>1</v>
      </c>
      <c r="D24" s="901"/>
      <c r="E24" s="155" t="s">
        <v>13</v>
      </c>
      <c r="F24" s="231" t="s">
        <v>0</v>
      </c>
      <c r="G24" s="901" t="s">
        <v>28</v>
      </c>
      <c r="H24" s="901"/>
      <c r="I24" s="155" t="s">
        <v>13</v>
      </c>
      <c r="J24" s="155" t="s">
        <v>13</v>
      </c>
      <c r="K24" s="336"/>
      <c r="L24" s="336"/>
      <c r="M24" s="155"/>
      <c r="N24" s="336"/>
    </row>
    <row r="25" spans="1:19" s="47" customFormat="1" ht="11.25">
      <c r="A25" s="68"/>
      <c r="B25" s="68"/>
      <c r="C25" s="912" t="s">
        <v>467</v>
      </c>
      <c r="D25" s="912"/>
      <c r="E25" s="155"/>
      <c r="F25" s="231"/>
      <c r="G25" s="912" t="s">
        <v>467</v>
      </c>
      <c r="H25" s="912"/>
      <c r="I25" s="155"/>
      <c r="J25" s="155"/>
      <c r="K25" s="336"/>
      <c r="L25" s="336"/>
      <c r="M25" s="155"/>
      <c r="N25" s="336"/>
    </row>
    <row r="26" spans="1:19" s="47" customFormat="1" ht="11.25">
      <c r="A26" s="68"/>
      <c r="B26" s="68"/>
      <c r="C26" s="917" t="s">
        <v>383</v>
      </c>
      <c r="D26" s="917"/>
      <c r="E26" s="155"/>
      <c r="F26" s="231"/>
      <c r="G26" s="917" t="s">
        <v>383</v>
      </c>
      <c r="H26" s="917"/>
      <c r="I26" s="155"/>
      <c r="J26" s="155"/>
      <c r="K26" s="336"/>
      <c r="L26" s="336"/>
      <c r="M26" s="155"/>
      <c r="N26" s="336"/>
    </row>
    <row r="27" spans="1:19" s="47" customFormat="1" ht="11.25">
      <c r="A27" s="68"/>
      <c r="B27" s="68"/>
      <c r="C27" s="917" t="s">
        <v>30</v>
      </c>
      <c r="D27" s="917"/>
      <c r="E27" s="155"/>
      <c r="F27" s="231"/>
      <c r="G27" s="917" t="s">
        <v>30</v>
      </c>
      <c r="H27" s="917"/>
      <c r="I27" s="155"/>
      <c r="J27" s="155"/>
      <c r="K27" s="336"/>
      <c r="L27" s="336"/>
      <c r="M27" s="155"/>
      <c r="N27" s="336"/>
    </row>
    <row r="28" spans="1:19" s="47" customFormat="1" ht="11.25">
      <c r="A28" s="68"/>
      <c r="B28" s="68"/>
      <c r="C28" s="917" t="str">
        <f>CP_Longdate</f>
        <v>June 30, </v>
      </c>
      <c r="D28" s="917"/>
      <c r="E28" s="155"/>
      <c r="F28" s="231"/>
      <c r="G28" s="917" t="str">
        <f>CP_Longdate</f>
        <v>June 30, </v>
      </c>
      <c r="H28" s="917"/>
      <c r="I28" s="155"/>
      <c r="J28" s="155"/>
      <c r="K28" s="336"/>
      <c r="L28" s="336"/>
      <c r="M28" s="155"/>
      <c r="N28" s="336"/>
    </row>
    <row r="29" spans="1:19" s="47" customFormat="1" ht="11.25">
      <c r="A29" s="68"/>
      <c r="B29" s="68"/>
      <c r="C29" s="901">
        <f>CY</f>
        <v>2019</v>
      </c>
      <c r="D29" s="901"/>
      <c r="E29" s="155"/>
      <c r="F29" s="231"/>
      <c r="G29" s="901">
        <f>PY</f>
        <v>2018</v>
      </c>
      <c r="H29" s="901"/>
      <c r="I29" s="155"/>
      <c r="J29" s="337"/>
      <c r="K29" s="901" t="s">
        <v>552</v>
      </c>
      <c r="L29" s="901"/>
      <c r="M29" s="337"/>
      <c r="N29" s="368" t="s">
        <v>553</v>
      </c>
      <c r="O29" s="368"/>
    </row>
    <row r="30" spans="1:19" s="47" customFormat="1" ht="15" customHeight="1">
      <c r="A30" s="68"/>
      <c r="B30" s="68"/>
      <c r="C30" s="927" t="s">
        <v>93</v>
      </c>
      <c r="D30" s="929"/>
      <c r="E30" s="929"/>
      <c r="F30" s="929"/>
      <c r="G30" s="929"/>
      <c r="H30" s="929"/>
      <c r="I30" s="397"/>
      <c r="J30" s="397"/>
      <c r="K30" s="397"/>
      <c r="L30" s="397"/>
      <c r="M30" s="397"/>
      <c r="N30" s="397"/>
    </row>
    <row r="31" spans="1:19" s="237" customFormat="1" ht="12.75">
      <c r="A31" s="297" t="s">
        <v>38</v>
      </c>
      <c r="B31" s="620"/>
      <c r="C31" s="265" t="s">
        <v>24</v>
      </c>
      <c r="D31" s="234">
        <f>FS_StatementsofIncome!G19</f>
        <v>173268</v>
      </c>
      <c r="E31" s="264" t="s">
        <v>25</v>
      </c>
      <c r="F31" s="349"/>
      <c r="G31" s="265" t="s">
        <v>24</v>
      </c>
      <c r="H31" s="234">
        <f>FS_StatementsofIncome!N19</f>
        <v>139977</v>
      </c>
      <c r="I31" s="340" t="s">
        <v>25</v>
      </c>
      <c r="J31" s="340" t="s">
        <v>13</v>
      </c>
      <c r="K31" s="265" t="s">
        <v>24</v>
      </c>
      <c r="L31" s="234">
        <f>SUM(D31-H31)</f>
        <v>33291</v>
      </c>
      <c r="M31" s="264" t="s">
        <v>13</v>
      </c>
      <c r="N31" s="248">
        <f t="shared" ref="N31:N37" si="2">L31/H31*100</f>
        <v>23.783192953128012</v>
      </c>
      <c r="O31" s="237" t="s">
        <v>99</v>
      </c>
    </row>
    <row r="32" spans="1:19" s="237" customFormat="1" ht="12.75">
      <c r="A32" s="297" t="s">
        <v>39</v>
      </c>
      <c r="B32" s="620"/>
      <c r="C32" s="265" t="s">
        <v>25</v>
      </c>
      <c r="D32" s="381">
        <f>FS_StatementsofIncome!G20</f>
        <v>67795</v>
      </c>
      <c r="E32" s="264" t="s">
        <v>25</v>
      </c>
      <c r="F32" s="349"/>
      <c r="G32" s="265" t="s">
        <v>25</v>
      </c>
      <c r="H32" s="381">
        <f>FS_StatementsofIncome!N20</f>
        <v>32446</v>
      </c>
      <c r="I32" s="340" t="s">
        <v>25</v>
      </c>
      <c r="J32" s="340" t="s">
        <v>13</v>
      </c>
      <c r="K32" s="265" t="s">
        <v>25</v>
      </c>
      <c r="L32" s="234">
        <f t="shared" ref="L32:L36" si="3">SUM(D32-H32)</f>
        <v>35349</v>
      </c>
      <c r="M32" s="264" t="s">
        <v>13</v>
      </c>
      <c r="N32" s="248">
        <f t="shared" si="2"/>
        <v>108.94717376564138</v>
      </c>
      <c r="O32" s="237" t="s">
        <v>99</v>
      </c>
    </row>
    <row r="33" spans="1:15" s="237" customFormat="1" ht="12.75">
      <c r="A33" s="356" t="s">
        <v>418</v>
      </c>
      <c r="B33" s="620"/>
      <c r="C33" s="265" t="s">
        <v>25</v>
      </c>
      <c r="D33" s="381">
        <f>FS_StatementsofIncome!G21</f>
        <v>19559</v>
      </c>
      <c r="E33" s="264" t="s">
        <v>25</v>
      </c>
      <c r="F33" s="349"/>
      <c r="G33" s="265" t="s">
        <v>25</v>
      </c>
      <c r="H33" s="381">
        <f>FS_StatementsofIncome!N21</f>
        <v>17486</v>
      </c>
      <c r="I33" s="340" t="s">
        <v>25</v>
      </c>
      <c r="J33" s="340" t="s">
        <v>13</v>
      </c>
      <c r="K33" s="265" t="s">
        <v>25</v>
      </c>
      <c r="L33" s="234">
        <f t="shared" si="3"/>
        <v>2073</v>
      </c>
      <c r="M33" s="264" t="s">
        <v>13</v>
      </c>
      <c r="N33" s="248">
        <f t="shared" si="2"/>
        <v>11.855198444469861</v>
      </c>
      <c r="O33" s="237" t="s">
        <v>99</v>
      </c>
    </row>
    <row r="34" spans="1:15" s="237" customFormat="1" ht="12.75">
      <c r="A34" s="356" t="s">
        <v>417</v>
      </c>
      <c r="B34" s="620"/>
      <c r="C34" s="265" t="s">
        <v>25</v>
      </c>
      <c r="D34" s="381">
        <f>FS_StatementsofIncome!G22</f>
        <v>18454</v>
      </c>
      <c r="E34" s="264" t="s">
        <v>25</v>
      </c>
      <c r="F34" s="349"/>
      <c r="G34" s="265" t="s">
        <v>25</v>
      </c>
      <c r="H34" s="381">
        <f>FS_StatementsofIncome!N22</f>
        <v>13670</v>
      </c>
      <c r="I34" s="340" t="s">
        <v>25</v>
      </c>
      <c r="J34" s="340" t="s">
        <v>13</v>
      </c>
      <c r="K34" s="265" t="s">
        <v>25</v>
      </c>
      <c r="L34" s="234">
        <f t="shared" si="3"/>
        <v>4784</v>
      </c>
      <c r="M34" s="264" t="s">
        <v>13</v>
      </c>
      <c r="N34" s="248">
        <f t="shared" si="2"/>
        <v>34.996342355523041</v>
      </c>
      <c r="O34" s="237" t="s">
        <v>99</v>
      </c>
    </row>
    <row r="35" spans="1:15" s="237" customFormat="1" ht="12.75">
      <c r="A35" s="297" t="s">
        <v>40</v>
      </c>
      <c r="B35" s="620"/>
      <c r="C35" s="265" t="s">
        <v>25</v>
      </c>
      <c r="D35" s="381">
        <f>FS_StatementsofIncome!G23</f>
        <v>13709</v>
      </c>
      <c r="E35" s="264" t="s">
        <v>25</v>
      </c>
      <c r="F35" s="349"/>
      <c r="G35" s="265" t="s">
        <v>25</v>
      </c>
      <c r="H35" s="381">
        <f>FS_StatementsofIncome!N23</f>
        <v>12814</v>
      </c>
      <c r="I35" s="340" t="s">
        <v>25</v>
      </c>
      <c r="J35" s="340" t="s">
        <v>13</v>
      </c>
      <c r="K35" s="265" t="s">
        <v>25</v>
      </c>
      <c r="L35" s="234">
        <f t="shared" si="3"/>
        <v>895</v>
      </c>
      <c r="M35" s="264" t="s">
        <v>13</v>
      </c>
      <c r="N35" s="248">
        <f t="shared" si="2"/>
        <v>6.9845481504604345</v>
      </c>
      <c r="O35" s="237" t="s">
        <v>99</v>
      </c>
    </row>
    <row r="36" spans="1:15" s="237" customFormat="1" ht="12.75">
      <c r="A36" s="297" t="s">
        <v>419</v>
      </c>
      <c r="B36" s="620"/>
      <c r="C36" s="239" t="s">
        <v>25</v>
      </c>
      <c r="D36" s="381">
        <f>FS_StatementsofIncome!G24</f>
        <v>7260</v>
      </c>
      <c r="E36" s="264" t="s">
        <v>25</v>
      </c>
      <c r="F36" s="349"/>
      <c r="G36" s="239" t="s">
        <v>25</v>
      </c>
      <c r="H36" s="381">
        <f>FS_StatementsofIncome!N24</f>
        <v>7241</v>
      </c>
      <c r="I36" s="340" t="s">
        <v>25</v>
      </c>
      <c r="J36" s="340" t="s">
        <v>13</v>
      </c>
      <c r="K36" s="239" t="s">
        <v>25</v>
      </c>
      <c r="L36" s="240">
        <f t="shared" si="3"/>
        <v>19</v>
      </c>
      <c r="M36" s="264" t="s">
        <v>13</v>
      </c>
      <c r="N36" s="250">
        <f t="shared" si="2"/>
        <v>0.26239469686507388</v>
      </c>
      <c r="O36" s="237" t="s">
        <v>99</v>
      </c>
    </row>
    <row r="37" spans="1:15" s="237" customFormat="1" ht="13.5" thickBot="1">
      <c r="A37" s="48" t="s">
        <v>571</v>
      </c>
      <c r="B37" s="48"/>
      <c r="C37" s="241" t="s">
        <v>24</v>
      </c>
      <c r="D37" s="383">
        <f>SUM(D31:D36)</f>
        <v>300045</v>
      </c>
      <c r="E37" s="264"/>
      <c r="F37" s="349"/>
      <c r="G37" s="241" t="s">
        <v>24</v>
      </c>
      <c r="H37" s="383">
        <f>SUM(H31:H36)</f>
        <v>223634</v>
      </c>
      <c r="I37" s="340"/>
      <c r="J37" s="340"/>
      <c r="K37" s="241" t="s">
        <v>24</v>
      </c>
      <c r="L37" s="289">
        <f>SUM(D37-H37)</f>
        <v>76411</v>
      </c>
      <c r="M37" s="264"/>
      <c r="N37" s="252">
        <f t="shared" si="2"/>
        <v>34.167881449153526</v>
      </c>
      <c r="O37" s="237" t="s">
        <v>99</v>
      </c>
    </row>
    <row r="38" spans="1:15" ht="15.75" thickTop="1">
      <c r="C38" s="404" t="s">
        <v>582</v>
      </c>
      <c r="D38" s="369">
        <f>D37-FS_StatementsofIncome!G25</f>
        <v>0</v>
      </c>
      <c r="E38" s="408"/>
      <c r="F38" s="408"/>
      <c r="G38" s="408"/>
      <c r="H38" s="369">
        <f>H37-FS_StatementsofIncome!N25</f>
        <v>0</v>
      </c>
    </row>
  </sheetData>
  <mergeCells count="28">
    <mergeCell ref="K29:L29"/>
    <mergeCell ref="C27:D27"/>
    <mergeCell ref="G27:H27"/>
    <mergeCell ref="C28:D28"/>
    <mergeCell ref="G28:H28"/>
    <mergeCell ref="C29:D29"/>
    <mergeCell ref="G29:H29"/>
    <mergeCell ref="C30:H30"/>
    <mergeCell ref="C24:D24"/>
    <mergeCell ref="G24:H24"/>
    <mergeCell ref="C25:D25"/>
    <mergeCell ref="G25:H25"/>
    <mergeCell ref="C26:D26"/>
    <mergeCell ref="G26:H26"/>
    <mergeCell ref="C9:H9"/>
    <mergeCell ref="C8:D8"/>
    <mergeCell ref="K8:L8"/>
    <mergeCell ref="C3:D3"/>
    <mergeCell ref="C4:D4"/>
    <mergeCell ref="C5:D5"/>
    <mergeCell ref="C6:D6"/>
    <mergeCell ref="C7:D7"/>
    <mergeCell ref="G3:H3"/>
    <mergeCell ref="G4:H4"/>
    <mergeCell ref="G5:H5"/>
    <mergeCell ref="G6:H6"/>
    <mergeCell ref="G7:H7"/>
    <mergeCell ref="G8:H8"/>
  </mergeCells>
  <hyperlinks>
    <hyperlink ref="A1" location="MDA_OperatingExp" display="MDA_OperatingExp"/>
    <hyperlink ref="A22" location="MDA_OperatingExp_YTD" display="MDA_OperatingExp_YTD"/>
  </hyperlink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I37"/>
  <sheetViews>
    <sheetView workbookViewId="0">
      <selection activeCell="B28" sqref="B28"/>
    </sheetView>
  </sheetViews>
  <sheetFormatPr defaultRowHeight="15"/>
  <cols>
    <col min="1" max="1" width="50.140625" style="41" bestFit="1" customWidth="1"/>
    <col min="2" max="2" width="2.7109375" style="67" customWidth="1"/>
    <col min="3" max="3" width="1.7109375" style="67" customWidth="1"/>
    <col min="4" max="4" width="10.7109375" style="41" customWidth="1"/>
    <col min="5" max="5" width="2.7109375" style="67" customWidth="1"/>
    <col min="6" max="6" width="1.7109375" style="67" customWidth="1"/>
    <col min="7" max="7" width="10.7109375" style="41" customWidth="1"/>
    <col min="8" max="8" width="1.7109375" style="43" customWidth="1"/>
    <col min="9" max="16384" width="9.140625" style="41"/>
  </cols>
  <sheetData>
    <row r="1" spans="1:9" ht="18.75">
      <c r="A1" s="42" t="s">
        <v>420</v>
      </c>
    </row>
    <row r="2" spans="1:9">
      <c r="A2" s="44"/>
    </row>
    <row r="3" spans="1:9" s="47" customFormat="1" ht="11.25" customHeight="1">
      <c r="A3" s="68"/>
      <c r="B3" s="91" t="s">
        <v>0</v>
      </c>
      <c r="C3" s="917" t="str">
        <f>CP_Longdate</f>
        <v>June 30, </v>
      </c>
      <c r="D3" s="917"/>
      <c r="E3" s="91" t="s">
        <v>0</v>
      </c>
      <c r="F3" s="917" t="s">
        <v>421</v>
      </c>
      <c r="G3" s="917"/>
      <c r="H3" s="219" t="s">
        <v>25</v>
      </c>
    </row>
    <row r="4" spans="1:9" s="47" customFormat="1" ht="11.25" customHeight="1">
      <c r="A4" s="68"/>
      <c r="B4" s="91"/>
      <c r="C4" s="901">
        <f>CY</f>
        <v>2019</v>
      </c>
      <c r="D4" s="901"/>
      <c r="E4" s="91"/>
      <c r="F4" s="901" t="str">
        <f>"31, "&amp;PY</f>
        <v>31, 2018</v>
      </c>
      <c r="G4" s="901"/>
      <c r="H4" s="219" t="s">
        <v>25</v>
      </c>
    </row>
    <row r="5" spans="1:9" s="47" customFormat="1" ht="11.25" customHeight="1">
      <c r="A5" s="68"/>
      <c r="B5" s="91"/>
      <c r="C5" s="904" t="s">
        <v>384</v>
      </c>
      <c r="D5" s="904"/>
      <c r="E5" s="904"/>
      <c r="F5" s="904"/>
      <c r="G5" s="904"/>
      <c r="H5" s="219" t="s">
        <v>25</v>
      </c>
    </row>
    <row r="6" spans="1:9" s="237" customFormat="1" ht="12.75" customHeight="1">
      <c r="A6" s="232" t="s">
        <v>85</v>
      </c>
      <c r="B6" s="233"/>
      <c r="C6" s="233" t="s">
        <v>24</v>
      </c>
      <c r="D6" s="234">
        <f>FS_FinancialCondition!D7</f>
        <v>313582</v>
      </c>
      <c r="E6" s="233"/>
      <c r="F6" s="233" t="s">
        <v>24</v>
      </c>
      <c r="G6" s="234">
        <f>FS_FinancialCondition!G7</f>
        <v>410104</v>
      </c>
      <c r="H6" s="233"/>
    </row>
    <row r="7" spans="1:9" s="237" customFormat="1" ht="12.75" customHeight="1">
      <c r="A7" s="232" t="s">
        <v>4</v>
      </c>
      <c r="B7" s="233"/>
      <c r="C7" s="233" t="s">
        <v>25</v>
      </c>
      <c r="D7" s="381">
        <f>FS_FinancialCondition!D8</f>
        <v>1200</v>
      </c>
      <c r="E7" s="233"/>
      <c r="F7" s="233" t="s">
        <v>25</v>
      </c>
      <c r="G7" s="234">
        <f>FS_FinancialCondition!G8</f>
        <v>1200</v>
      </c>
      <c r="H7" s="233"/>
    </row>
    <row r="8" spans="1:9" s="237" customFormat="1" ht="12.75" customHeight="1">
      <c r="A8" s="232" t="s">
        <v>67</v>
      </c>
      <c r="B8" s="233"/>
      <c r="C8" s="233" t="s">
        <v>25</v>
      </c>
      <c r="D8" s="381">
        <f>FS_FinancialCondition!D9</f>
        <v>255250</v>
      </c>
      <c r="E8" s="233"/>
      <c r="F8" s="233" t="s">
        <v>25</v>
      </c>
      <c r="G8" s="234">
        <f>FS_FinancialCondition!G9</f>
        <v>174591</v>
      </c>
      <c r="H8" s="233"/>
    </row>
    <row r="9" spans="1:9" s="237" customFormat="1" ht="12.75" customHeight="1">
      <c r="A9" s="232" t="s">
        <v>68</v>
      </c>
      <c r="B9" s="233"/>
      <c r="C9" s="233" t="s">
        <v>25</v>
      </c>
      <c r="D9" s="381">
        <f>FS_FinancialCondition!D10</f>
        <v>13398</v>
      </c>
      <c r="E9" s="233"/>
      <c r="F9" s="233" t="s">
        <v>25</v>
      </c>
      <c r="G9" s="234">
        <f>FS_FinancialCondition!G10</f>
        <v>11427</v>
      </c>
      <c r="H9" s="233"/>
    </row>
    <row r="10" spans="1:9" s="237" customFormat="1" ht="12.75" customHeight="1">
      <c r="A10" s="232" t="s">
        <v>69</v>
      </c>
      <c r="B10" s="233"/>
      <c r="C10" s="233" t="s">
        <v>25</v>
      </c>
      <c r="D10" s="381">
        <f>FS_FinancialCondition!D11</f>
        <v>92854</v>
      </c>
      <c r="E10" s="233"/>
      <c r="F10" s="233" t="s">
        <v>25</v>
      </c>
      <c r="G10" s="234">
        <f>FS_FinancialCondition!G11</f>
        <v>87192</v>
      </c>
      <c r="H10" s="233"/>
    </row>
    <row r="11" spans="1:9" s="237" customFormat="1" ht="12.75" customHeight="1">
      <c r="A11" s="232" t="s">
        <v>10</v>
      </c>
      <c r="B11" s="233"/>
      <c r="C11" s="239" t="s">
        <v>25</v>
      </c>
      <c r="D11" s="381">
        <f>FS_FinancialCondition!D17</f>
        <v>2849</v>
      </c>
      <c r="E11" s="233"/>
      <c r="F11" s="239" t="s">
        <v>25</v>
      </c>
      <c r="G11" s="240">
        <f>FS_FinancialCondition!G17</f>
        <v>3243</v>
      </c>
      <c r="H11" s="233"/>
    </row>
    <row r="12" spans="1:9" s="237" customFormat="1" ht="12.75" customHeight="1">
      <c r="A12" s="232" t="s">
        <v>422</v>
      </c>
      <c r="B12" s="233"/>
      <c r="C12" s="259" t="s">
        <v>25</v>
      </c>
      <c r="D12" s="260">
        <f>SUM(D6:D11)</f>
        <v>679133</v>
      </c>
      <c r="E12" s="233"/>
      <c r="F12" s="259" t="s">
        <v>25</v>
      </c>
      <c r="G12" s="260">
        <f>SUM(G6:G11)</f>
        <v>687757</v>
      </c>
      <c r="H12" s="233"/>
    </row>
    <row r="13" spans="1:9" s="237" customFormat="1" ht="12.75" customHeight="1">
      <c r="A13" s="232" t="s">
        <v>72</v>
      </c>
      <c r="B13" s="233"/>
      <c r="C13" s="233" t="s">
        <v>25</v>
      </c>
      <c r="D13" s="234">
        <f>FS_FinancialCondition!D24</f>
        <v>255163</v>
      </c>
      <c r="E13" s="233"/>
      <c r="F13" s="233" t="s">
        <v>25</v>
      </c>
      <c r="G13" s="234">
        <f>FS_FinancialCondition!G24</f>
        <v>171214</v>
      </c>
      <c r="H13" s="233"/>
    </row>
    <row r="14" spans="1:9" s="237" customFormat="1" ht="12.75" customHeight="1">
      <c r="A14" s="232" t="s">
        <v>14</v>
      </c>
      <c r="B14" s="233"/>
      <c r="C14" s="233" t="s">
        <v>25</v>
      </c>
      <c r="D14" s="381">
        <f>FS_FinancialCondition!D25</f>
        <v>68622</v>
      </c>
      <c r="E14" s="233"/>
      <c r="F14" s="233" t="s">
        <v>25</v>
      </c>
      <c r="G14" s="234">
        <f>FS_FinancialCondition!G25</f>
        <v>120158</v>
      </c>
      <c r="H14" s="233"/>
    </row>
    <row r="15" spans="1:9" s="237" customFormat="1" ht="12.75" customHeight="1">
      <c r="A15" s="232" t="s">
        <v>73</v>
      </c>
      <c r="B15" s="233"/>
      <c r="C15" s="233" t="s">
        <v>25</v>
      </c>
      <c r="D15" s="381">
        <f>FS_FinancialCondition!D26</f>
        <v>25270</v>
      </c>
      <c r="E15" s="233"/>
      <c r="F15" s="233" t="s">
        <v>25</v>
      </c>
      <c r="G15" s="234">
        <f>FS_FinancialCondition!G26</f>
        <v>27883</v>
      </c>
      <c r="H15" s="233"/>
    </row>
    <row r="16" spans="1:9" s="237" customFormat="1" ht="12.75" customHeight="1">
      <c r="A16" s="232" t="s">
        <v>15</v>
      </c>
      <c r="B16" s="233"/>
      <c r="C16" s="233" t="s">
        <v>25</v>
      </c>
      <c r="D16" s="381">
        <v>31196</v>
      </c>
      <c r="E16" s="233"/>
      <c r="F16" s="233" t="s">
        <v>25</v>
      </c>
      <c r="G16" s="234">
        <f>FS_FinancialCondition!G27</f>
        <v>42548</v>
      </c>
      <c r="H16" s="233"/>
      <c r="I16" s="416" t="s">
        <v>594</v>
      </c>
    </row>
    <row r="17" spans="1:9" s="237" customFormat="1" ht="12.75" customHeight="1">
      <c r="A17" s="356" t="s">
        <v>16</v>
      </c>
      <c r="B17" s="380"/>
      <c r="C17" s="380" t="s">
        <v>25</v>
      </c>
      <c r="D17" s="381">
        <v>123</v>
      </c>
      <c r="E17" s="380"/>
      <c r="F17" s="380" t="s">
        <v>25</v>
      </c>
      <c r="G17" s="381">
        <f>FS_FinancialCondition!G28</f>
        <v>24187</v>
      </c>
      <c r="H17" s="233"/>
      <c r="I17" s="416" t="s">
        <v>594</v>
      </c>
    </row>
    <row r="18" spans="1:9" s="237" customFormat="1" ht="12.75" customHeight="1">
      <c r="A18" s="232" t="s">
        <v>102</v>
      </c>
      <c r="B18" s="233"/>
      <c r="C18" s="233" t="s">
        <v>25</v>
      </c>
      <c r="D18" s="381">
        <v>8862</v>
      </c>
      <c r="E18" s="233"/>
      <c r="F18" s="233" t="s">
        <v>25</v>
      </c>
      <c r="G18" s="234">
        <f>FS_FinancialCondition!G29</f>
        <v>0</v>
      </c>
      <c r="H18" s="233"/>
      <c r="I18" s="416" t="s">
        <v>594</v>
      </c>
    </row>
    <row r="19" spans="1:9" s="237" customFormat="1" ht="12.75" customHeight="1">
      <c r="A19" s="232" t="s">
        <v>17</v>
      </c>
      <c r="B19" s="233"/>
      <c r="C19" s="340" t="s">
        <v>25</v>
      </c>
      <c r="D19" s="341">
        <f>FS_FinancialCondition!D30</f>
        <v>6004</v>
      </c>
      <c r="E19" s="340"/>
      <c r="F19" s="340" t="s">
        <v>25</v>
      </c>
      <c r="G19" s="341">
        <f>FS_FinancialCondition!G30</f>
        <v>5009</v>
      </c>
      <c r="H19" s="233"/>
    </row>
    <row r="20" spans="1:9" s="343" customFormat="1" ht="12.75" customHeight="1">
      <c r="A20" s="356" t="s">
        <v>579</v>
      </c>
      <c r="B20" s="380"/>
      <c r="C20" s="344"/>
      <c r="D20" s="381">
        <v>7222</v>
      </c>
      <c r="E20" s="380"/>
      <c r="F20" s="344"/>
      <c r="G20" s="382"/>
      <c r="H20" s="380"/>
      <c r="I20" s="416" t="s">
        <v>594</v>
      </c>
    </row>
    <row r="21" spans="1:9" s="237" customFormat="1" ht="12.75" customHeight="1">
      <c r="A21" s="232" t="s">
        <v>423</v>
      </c>
      <c r="B21" s="233"/>
      <c r="C21" s="259" t="s">
        <v>25</v>
      </c>
      <c r="D21" s="260">
        <f>SUM(D13:D20)</f>
        <v>402462</v>
      </c>
      <c r="E21" s="233"/>
      <c r="F21" s="259" t="s">
        <v>25</v>
      </c>
      <c r="G21" s="260">
        <f>SUM(G13:G20)</f>
        <v>390999</v>
      </c>
      <c r="H21" s="233"/>
    </row>
    <row r="22" spans="1:9" s="237" customFormat="1" ht="12.75" customHeight="1" thickBot="1">
      <c r="A22" s="232" t="s">
        <v>424</v>
      </c>
      <c r="B22" s="233"/>
      <c r="C22" s="241" t="s">
        <v>24</v>
      </c>
      <c r="D22" s="254">
        <f>D12-D21</f>
        <v>276671</v>
      </c>
      <c r="E22" s="233"/>
      <c r="F22" s="241" t="s">
        <v>24</v>
      </c>
      <c r="G22" s="254">
        <f>SUM(G12-G21)</f>
        <v>296758</v>
      </c>
      <c r="H22" s="233"/>
    </row>
    <row r="23" spans="1:9" ht="15.75" thickTop="1"/>
    <row r="25" spans="1:9">
      <c r="A25" s="417"/>
      <c r="B25" s="418"/>
      <c r="C25" s="418"/>
      <c r="D25" s="419"/>
      <c r="E25" s="418"/>
      <c r="F25" s="418"/>
      <c r="G25" s="417"/>
    </row>
    <row r="26" spans="1:9">
      <c r="A26" s="417"/>
      <c r="B26" s="418"/>
      <c r="C26" s="418"/>
      <c r="D26" s="419"/>
      <c r="E26" s="418"/>
      <c r="F26" s="418"/>
      <c r="G26" s="417"/>
    </row>
    <row r="27" spans="1:9">
      <c r="A27" s="417"/>
      <c r="B27" s="418"/>
      <c r="C27" s="418"/>
      <c r="D27" s="419"/>
      <c r="E27" s="418"/>
      <c r="F27" s="418"/>
      <c r="G27" s="417"/>
    </row>
    <row r="34" spans="4:4" s="41" customFormat="1"/>
    <row r="35" spans="4:4" s="41" customFormat="1"/>
    <row r="36" spans="4:4" s="41" customFormat="1">
      <c r="D36" s="409"/>
    </row>
    <row r="37" spans="4:4" s="41" customFormat="1"/>
  </sheetData>
  <mergeCells count="5">
    <mergeCell ref="C3:D3"/>
    <mergeCell ref="F3:G3"/>
    <mergeCell ref="C4:D4"/>
    <mergeCell ref="F4:G4"/>
    <mergeCell ref="C5:G5"/>
  </mergeCells>
  <hyperlinks>
    <hyperlink ref="A1" location="MDA_WorkingCapital" display="MDA_WorkingCapital"/>
  </hyperlink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J15"/>
  <sheetViews>
    <sheetView workbookViewId="0">
      <selection activeCell="A38" sqref="A38"/>
    </sheetView>
  </sheetViews>
  <sheetFormatPr defaultRowHeight="15"/>
  <cols>
    <col min="1" max="1" width="49.42578125" style="41" bestFit="1" customWidth="1"/>
    <col min="2" max="2" width="2.7109375" style="67" customWidth="1"/>
    <col min="3" max="3" width="1.7109375" style="67" customWidth="1"/>
    <col min="4" max="4" width="2.7109375" style="67" customWidth="1"/>
    <col min="5" max="5" width="1.7109375" style="67" customWidth="1"/>
    <col min="6" max="6" width="10.7109375" style="41" customWidth="1"/>
    <col min="7" max="7" width="1.7109375" style="213" customWidth="1"/>
    <col min="8" max="8" width="1.7109375" style="67" customWidth="1"/>
    <col min="9" max="9" width="10.7109375" style="41" customWidth="1"/>
    <col min="10" max="10" width="1.7109375" style="43" customWidth="1"/>
    <col min="11" max="16384" width="9.140625" style="41"/>
  </cols>
  <sheetData>
    <row r="1" spans="1:10" ht="18.75">
      <c r="A1" s="42" t="s">
        <v>425</v>
      </c>
    </row>
    <row r="2" spans="1:10">
      <c r="A2" s="44"/>
    </row>
    <row r="3" spans="1:10" s="47" customFormat="1" ht="11.25">
      <c r="A3" s="68"/>
      <c r="B3" s="91"/>
      <c r="C3" s="155"/>
      <c r="D3" s="91"/>
      <c r="E3" s="901" t="s">
        <v>1</v>
      </c>
      <c r="F3" s="901"/>
      <c r="G3" s="155"/>
      <c r="H3" s="901" t="s">
        <v>28</v>
      </c>
      <c r="I3" s="901"/>
      <c r="J3" s="219" t="s">
        <v>25</v>
      </c>
    </row>
    <row r="4" spans="1:10" s="47" customFormat="1" ht="11.25">
      <c r="A4" s="68"/>
      <c r="B4" s="91"/>
      <c r="C4" s="155"/>
      <c r="D4" s="91"/>
      <c r="E4" s="912" t="s">
        <v>467</v>
      </c>
      <c r="F4" s="912"/>
      <c r="G4" s="155"/>
      <c r="H4" s="912" t="s">
        <v>467</v>
      </c>
      <c r="I4" s="912"/>
      <c r="J4" s="219" t="s">
        <v>25</v>
      </c>
    </row>
    <row r="5" spans="1:10" s="47" customFormat="1" ht="11.25">
      <c r="A5" s="68"/>
      <c r="B5" s="91"/>
      <c r="C5" s="155"/>
      <c r="D5" s="91"/>
      <c r="E5" s="917" t="s">
        <v>383</v>
      </c>
      <c r="F5" s="917"/>
      <c r="G5" s="155"/>
      <c r="H5" s="917" t="s">
        <v>383</v>
      </c>
      <c r="I5" s="917"/>
      <c r="J5" s="219" t="s">
        <v>25</v>
      </c>
    </row>
    <row r="6" spans="1:10" s="47" customFormat="1" ht="11.25">
      <c r="A6" s="68"/>
      <c r="B6" s="91"/>
      <c r="C6" s="155"/>
      <c r="D6" s="91"/>
      <c r="E6" s="917" t="s">
        <v>30</v>
      </c>
      <c r="F6" s="917"/>
      <c r="G6" s="155"/>
      <c r="H6" s="917" t="s">
        <v>30</v>
      </c>
      <c r="I6" s="917"/>
      <c r="J6" s="219" t="s">
        <v>25</v>
      </c>
    </row>
    <row r="7" spans="1:10" s="47" customFormat="1" ht="11.25">
      <c r="A7" s="68"/>
      <c r="B7" s="91"/>
      <c r="C7" s="155"/>
      <c r="D7" s="91"/>
      <c r="E7" s="917" t="str">
        <f>CP_Longdate</f>
        <v>June 30, </v>
      </c>
      <c r="F7" s="917"/>
      <c r="G7" s="155"/>
      <c r="H7" s="917" t="str">
        <f>CP_Longdate</f>
        <v>June 30, </v>
      </c>
      <c r="I7" s="917"/>
      <c r="J7" s="219" t="s">
        <v>25</v>
      </c>
    </row>
    <row r="8" spans="1:10" s="47" customFormat="1" ht="11.25">
      <c r="A8" s="68"/>
      <c r="B8" s="91"/>
      <c r="C8" s="155"/>
      <c r="D8" s="91"/>
      <c r="E8" s="901">
        <f>CY</f>
        <v>2019</v>
      </c>
      <c r="F8" s="901"/>
      <c r="G8" s="155"/>
      <c r="H8" s="901">
        <f>PY</f>
        <v>2018</v>
      </c>
      <c r="I8" s="901"/>
      <c r="J8" s="219" t="s">
        <v>25</v>
      </c>
    </row>
    <row r="9" spans="1:10" s="47" customFormat="1" ht="11.25">
      <c r="A9" s="68"/>
      <c r="B9" s="91"/>
      <c r="C9" s="68"/>
      <c r="D9" s="91"/>
      <c r="E9" s="904" t="s">
        <v>93</v>
      </c>
      <c r="F9" s="904"/>
      <c r="G9" s="904"/>
      <c r="H9" s="904"/>
      <c r="I9" s="904"/>
      <c r="J9" s="219" t="s">
        <v>25</v>
      </c>
    </row>
    <row r="10" spans="1:10" s="237" customFormat="1" ht="12.75">
      <c r="A10" s="232" t="s">
        <v>683</v>
      </c>
      <c r="B10" s="233"/>
      <c r="C10" s="235"/>
      <c r="D10" s="233"/>
      <c r="E10" s="233" t="s">
        <v>24</v>
      </c>
      <c r="F10" s="234">
        <f>FS_CashFlows!D28</f>
        <v>76973</v>
      </c>
      <c r="G10" s="235"/>
      <c r="H10" s="233" t="s">
        <v>24</v>
      </c>
      <c r="I10" s="234">
        <f>FS_CashFlows!H28</f>
        <v>65027</v>
      </c>
      <c r="J10" s="233"/>
    </row>
    <row r="11" spans="1:10" s="237" customFormat="1" ht="12.75">
      <c r="A11" s="232" t="s">
        <v>684</v>
      </c>
      <c r="B11" s="233"/>
      <c r="C11" s="235"/>
      <c r="D11" s="233"/>
      <c r="E11" s="233" t="s">
        <v>25</v>
      </c>
      <c r="F11" s="234">
        <f>FS_CashFlows!D32</f>
        <v>-17707</v>
      </c>
      <c r="G11" s="235"/>
      <c r="H11" s="233" t="s">
        <v>25</v>
      </c>
      <c r="I11" s="234">
        <f>FS_CashFlows!H32</f>
        <v>-15890</v>
      </c>
      <c r="J11" s="233"/>
    </row>
    <row r="12" spans="1:10" s="237" customFormat="1" ht="12.75">
      <c r="A12" s="232" t="s">
        <v>685</v>
      </c>
      <c r="B12" s="233"/>
      <c r="C12" s="235"/>
      <c r="D12" s="233"/>
      <c r="E12" s="233" t="s">
        <v>25</v>
      </c>
      <c r="F12" s="234">
        <f>FS_CashFlows!D40</f>
        <v>-155650</v>
      </c>
      <c r="G12" s="235"/>
      <c r="H12" s="233" t="s">
        <v>25</v>
      </c>
      <c r="I12" s="234">
        <f>FS_CashFlows!H40</f>
        <v>-80000</v>
      </c>
      <c r="J12" s="233"/>
    </row>
    <row r="13" spans="1:10" s="237" customFormat="1" ht="12.75">
      <c r="A13" s="232" t="s">
        <v>82</v>
      </c>
      <c r="B13" s="233"/>
      <c r="C13" s="235"/>
      <c r="D13" s="233"/>
      <c r="E13" s="239" t="s">
        <v>25</v>
      </c>
      <c r="F13" s="240">
        <f>FS_CashFlows!D41</f>
        <v>-138</v>
      </c>
      <c r="G13" s="235"/>
      <c r="H13" s="239" t="s">
        <v>25</v>
      </c>
      <c r="I13" s="240">
        <f>FS_CashFlows!H41</f>
        <v>-1198</v>
      </c>
      <c r="J13" s="233"/>
    </row>
    <row r="14" spans="1:10" s="237" customFormat="1" ht="13.5" thickBot="1">
      <c r="A14" s="232" t="s">
        <v>361</v>
      </c>
      <c r="B14" s="233"/>
      <c r="C14" s="235"/>
      <c r="D14" s="233"/>
      <c r="E14" s="241" t="s">
        <v>24</v>
      </c>
      <c r="F14" s="242">
        <f>SUM(F10:F13)</f>
        <v>-96522</v>
      </c>
      <c r="G14" s="235"/>
      <c r="H14" s="241" t="s">
        <v>24</v>
      </c>
      <c r="I14" s="242">
        <f>SUM(I10:I13)</f>
        <v>-32061</v>
      </c>
      <c r="J14" s="233"/>
    </row>
    <row r="15" spans="1:10" ht="15.75" thickTop="1">
      <c r="B15" s="408"/>
      <c r="C15" s="408"/>
      <c r="D15" s="408"/>
      <c r="E15" s="404" t="s">
        <v>582</v>
      </c>
      <c r="F15" s="369">
        <f>F14-FS_CashFlows!D42</f>
        <v>0</v>
      </c>
      <c r="G15" s="594"/>
      <c r="H15" s="408"/>
      <c r="I15" s="369">
        <f>I14-FS_CashFlows!H42</f>
        <v>0</v>
      </c>
    </row>
  </sheetData>
  <mergeCells count="13">
    <mergeCell ref="E3:F3"/>
    <mergeCell ref="H3:I3"/>
    <mergeCell ref="E4:F4"/>
    <mergeCell ref="H4:I4"/>
    <mergeCell ref="E5:F5"/>
    <mergeCell ref="H5:I5"/>
    <mergeCell ref="E9:I9"/>
    <mergeCell ref="E6:F6"/>
    <mergeCell ref="H6:I6"/>
    <mergeCell ref="E7:F7"/>
    <mergeCell ref="H7:I7"/>
    <mergeCell ref="E8:F8"/>
    <mergeCell ref="H8:I8"/>
  </mergeCells>
  <hyperlinks>
    <hyperlink ref="A1" location="MDA_CashFlows" display="MDA_CashFlows"/>
  </hyperlink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I14"/>
  <sheetViews>
    <sheetView workbookViewId="0">
      <selection activeCell="A43" sqref="A43"/>
    </sheetView>
  </sheetViews>
  <sheetFormatPr defaultRowHeight="15"/>
  <cols>
    <col min="1" max="1" width="54.85546875" style="41" bestFit="1" customWidth="1"/>
    <col min="2" max="2" width="2.5703125" style="67" customWidth="1"/>
    <col min="3" max="3" width="1.7109375" style="67" customWidth="1"/>
    <col min="4" max="4" width="2.5703125" style="67" customWidth="1"/>
    <col min="5" max="5" width="1.7109375" style="67" customWidth="1"/>
    <col min="6" max="6" width="10.7109375" style="41" customWidth="1"/>
    <col min="7" max="8" width="1.7109375" style="67" customWidth="1"/>
    <col min="9" max="9" width="10.7109375" style="41" customWidth="1"/>
    <col min="10" max="16384" width="9.140625" style="41"/>
  </cols>
  <sheetData>
    <row r="1" spans="1:9" ht="18.75">
      <c r="A1" s="42" t="s">
        <v>426</v>
      </c>
    </row>
    <row r="2" spans="1:9">
      <c r="A2" s="44"/>
    </row>
    <row r="3" spans="1:9" s="47" customFormat="1" ht="11.25">
      <c r="A3" s="68"/>
      <c r="B3" s="91" t="s">
        <v>0</v>
      </c>
      <c r="C3" s="155" t="s">
        <v>13</v>
      </c>
      <c r="D3" s="91" t="s">
        <v>0</v>
      </c>
      <c r="E3" s="901" t="s">
        <v>1</v>
      </c>
      <c r="F3" s="901"/>
      <c r="G3" s="155" t="s">
        <v>13</v>
      </c>
      <c r="H3" s="901" t="s">
        <v>28</v>
      </c>
      <c r="I3" s="901"/>
    </row>
    <row r="4" spans="1:9" s="47" customFormat="1" ht="11.25">
      <c r="A4" s="68"/>
      <c r="B4" s="91"/>
      <c r="C4" s="155"/>
      <c r="D4" s="91"/>
      <c r="E4" s="912" t="s">
        <v>467</v>
      </c>
      <c r="F4" s="912"/>
      <c r="G4" s="155"/>
      <c r="H4" s="912" t="s">
        <v>467</v>
      </c>
      <c r="I4" s="912"/>
    </row>
    <row r="5" spans="1:9" s="47" customFormat="1" ht="11.25">
      <c r="A5" s="68"/>
      <c r="B5" s="91"/>
      <c r="C5" s="155"/>
      <c r="D5" s="91"/>
      <c r="E5" s="917" t="s">
        <v>383</v>
      </c>
      <c r="F5" s="917"/>
      <c r="G5" s="155"/>
      <c r="H5" s="917" t="s">
        <v>383</v>
      </c>
      <c r="I5" s="917"/>
    </row>
    <row r="6" spans="1:9" s="47" customFormat="1" ht="11.25">
      <c r="A6" s="68"/>
      <c r="B6" s="91"/>
      <c r="C6" s="155"/>
      <c r="D6" s="91"/>
      <c r="E6" s="917" t="s">
        <v>30</v>
      </c>
      <c r="F6" s="917"/>
      <c r="G6" s="155"/>
      <c r="H6" s="917" t="s">
        <v>30</v>
      </c>
      <c r="I6" s="917"/>
    </row>
    <row r="7" spans="1:9" s="47" customFormat="1" ht="11.25">
      <c r="A7" s="68"/>
      <c r="B7" s="91"/>
      <c r="C7" s="155"/>
      <c r="D7" s="91"/>
      <c r="E7" s="917" t="str">
        <f>CP_Longdate</f>
        <v>June 30, </v>
      </c>
      <c r="F7" s="917"/>
      <c r="G7" s="155"/>
      <c r="H7" s="917" t="str">
        <f>CP_Longdate</f>
        <v>June 30, </v>
      </c>
      <c r="I7" s="917"/>
    </row>
    <row r="8" spans="1:9" s="47" customFormat="1" ht="11.25">
      <c r="A8" s="68"/>
      <c r="B8" s="91"/>
      <c r="C8" s="155"/>
      <c r="D8" s="91"/>
      <c r="E8" s="901">
        <f>CY</f>
        <v>2019</v>
      </c>
      <c r="F8" s="901"/>
      <c r="G8" s="155"/>
      <c r="H8" s="901">
        <f>PY</f>
        <v>2018</v>
      </c>
      <c r="I8" s="901"/>
    </row>
    <row r="9" spans="1:9" s="47" customFormat="1" ht="11.25">
      <c r="A9" s="68"/>
      <c r="B9" s="91"/>
      <c r="C9" s="68"/>
      <c r="D9" s="91"/>
      <c r="E9" s="904" t="s">
        <v>93</v>
      </c>
      <c r="F9" s="904"/>
      <c r="G9" s="904"/>
      <c r="H9" s="904"/>
      <c r="I9" s="904"/>
    </row>
    <row r="10" spans="1:9" s="237" customFormat="1" ht="12.75">
      <c r="A10" s="232" t="s">
        <v>427</v>
      </c>
      <c r="B10" s="233"/>
      <c r="C10" s="235" t="s">
        <v>25</v>
      </c>
      <c r="D10" s="233"/>
      <c r="E10" s="233" t="s">
        <v>24</v>
      </c>
      <c r="F10" s="234">
        <f>FS_CashFlows!D28</f>
        <v>76973</v>
      </c>
      <c r="G10" s="235" t="s">
        <v>25</v>
      </c>
      <c r="H10" s="233" t="s">
        <v>24</v>
      </c>
      <c r="I10" s="234">
        <f>FS_CashFlows!H28</f>
        <v>65027</v>
      </c>
    </row>
    <row r="11" spans="1:9" s="237" customFormat="1" ht="12.75">
      <c r="A11" s="232" t="s">
        <v>428</v>
      </c>
      <c r="B11" s="233"/>
      <c r="C11" s="235" t="s">
        <v>25</v>
      </c>
      <c r="D11" s="233"/>
      <c r="E11" s="233" t="s">
        <v>25</v>
      </c>
      <c r="F11" s="234">
        <f>FS_CashFlows!D31</f>
        <v>-13914</v>
      </c>
      <c r="G11" s="235" t="s">
        <v>25</v>
      </c>
      <c r="H11" s="233" t="s">
        <v>25</v>
      </c>
      <c r="I11" s="234">
        <f>FS_CashFlows!H31</f>
        <v>-12765</v>
      </c>
    </row>
    <row r="12" spans="1:9" s="237" customFormat="1" ht="12.75">
      <c r="A12" s="232" t="s">
        <v>429</v>
      </c>
      <c r="B12" s="233"/>
      <c r="C12" s="235" t="s">
        <v>25</v>
      </c>
      <c r="D12" s="233"/>
      <c r="E12" s="239" t="s">
        <v>25</v>
      </c>
      <c r="F12" s="240">
        <f>FS_CashFlows!D30</f>
        <v>-3793</v>
      </c>
      <c r="G12" s="235" t="s">
        <v>25</v>
      </c>
      <c r="H12" s="239" t="s">
        <v>25</v>
      </c>
      <c r="I12" s="240">
        <f>FS_CashFlows!H30</f>
        <v>-3125</v>
      </c>
    </row>
    <row r="13" spans="1:9" s="237" customFormat="1" ht="13.5" thickBot="1">
      <c r="A13" s="232" t="s">
        <v>430</v>
      </c>
      <c r="B13" s="233"/>
      <c r="C13" s="235" t="s">
        <v>25</v>
      </c>
      <c r="D13" s="233"/>
      <c r="E13" s="241" t="s">
        <v>24</v>
      </c>
      <c r="F13" s="242">
        <f>SUM(F10:F12)</f>
        <v>59266</v>
      </c>
      <c r="G13" s="235" t="s">
        <v>25</v>
      </c>
      <c r="H13" s="241" t="s">
        <v>24</v>
      </c>
      <c r="I13" s="289">
        <f>SUM(I10:I12)</f>
        <v>49137</v>
      </c>
    </row>
    <row r="14" spans="1:9" ht="15.75" thickTop="1">
      <c r="E14" s="404" t="s">
        <v>582</v>
      </c>
      <c r="F14" s="369">
        <f>F13-SUM(FS_CashFlows!D28:D31)</f>
        <v>0</v>
      </c>
      <c r="G14" s="408"/>
      <c r="H14" s="408"/>
      <c r="I14" s="369">
        <f>I13-SUM(FS_CashFlows!H28:H31)</f>
        <v>0</v>
      </c>
    </row>
  </sheetData>
  <mergeCells count="13">
    <mergeCell ref="E3:F3"/>
    <mergeCell ref="H3:I3"/>
    <mergeCell ref="E4:F4"/>
    <mergeCell ref="H4:I4"/>
    <mergeCell ref="E5:F5"/>
    <mergeCell ref="H5:I5"/>
    <mergeCell ref="E9:I9"/>
    <mergeCell ref="E6:F6"/>
    <mergeCell ref="H6:I6"/>
    <mergeCell ref="E7:F7"/>
    <mergeCell ref="H7:I7"/>
    <mergeCell ref="E8:F8"/>
    <mergeCell ref="H8:I8"/>
  </mergeCells>
  <hyperlinks>
    <hyperlink ref="A1" location="MDA_ReconciliationtoFreeCashFlow" display="MDA_ReconciliationtoFreeCashFlow"/>
  </hyperlink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AA48"/>
  <sheetViews>
    <sheetView workbookViewId="0">
      <selection activeCell="X27" sqref="X27"/>
    </sheetView>
  </sheetViews>
  <sheetFormatPr defaultRowHeight="15"/>
  <cols>
    <col min="1" max="1" width="48" style="41" bestFit="1" customWidth="1"/>
    <col min="2" max="2" width="2.7109375" style="67" customWidth="1"/>
    <col min="3" max="3" width="1.7109375" style="67" customWidth="1"/>
    <col min="4" max="4" width="10.7109375" style="41" customWidth="1"/>
    <col min="5" max="5" width="2.7109375" style="213" customWidth="1"/>
    <col min="6" max="6" width="1.7109375" style="67" customWidth="1"/>
    <col min="7" max="7" width="10.7109375" style="41" customWidth="1"/>
    <col min="8" max="9" width="2.7109375" style="67" customWidth="1"/>
    <col min="10" max="10" width="1.7109375" style="67" customWidth="1"/>
    <col min="11" max="11" width="10.7109375" style="41" customWidth="1"/>
    <col min="12" max="12" width="2.7109375" style="213" customWidth="1"/>
    <col min="13" max="13" width="1.7109375" style="67" customWidth="1"/>
    <col min="14" max="14" width="10.7109375" style="41" customWidth="1"/>
    <col min="15" max="15" width="2.7109375" style="67" customWidth="1"/>
    <col min="16" max="16" width="1.7109375" style="67" hidden="1" customWidth="1"/>
    <col min="17" max="17" width="10.7109375" style="41" hidden="1" customWidth="1"/>
    <col min="18" max="18" width="1.7109375" style="67" hidden="1" customWidth="1"/>
    <col min="19" max="19" width="1.7109375" style="213" hidden="1" customWidth="1"/>
    <col min="20" max="20" width="1.7109375" style="67" hidden="1" customWidth="1"/>
    <col min="21" max="21" width="10.7109375" style="41" hidden="1" customWidth="1"/>
    <col min="22" max="22" width="1.7109375" style="67" hidden="1" customWidth="1"/>
    <col min="23" max="23" width="9.140625" style="41"/>
    <col min="24" max="24" width="17.7109375" style="41" bestFit="1" customWidth="1"/>
    <col min="25" max="25" width="15.28515625" style="41" bestFit="1" customWidth="1"/>
    <col min="26" max="16384" width="9.140625" style="41"/>
  </cols>
  <sheetData>
    <row r="1" spans="1:27" ht="18.75">
      <c r="A1" s="42" t="s">
        <v>431</v>
      </c>
    </row>
    <row r="2" spans="1:27">
      <c r="A2" s="44"/>
    </row>
    <row r="3" spans="1:27" s="47" customFormat="1">
      <c r="A3" s="68"/>
      <c r="B3" s="91" t="s">
        <v>0</v>
      </c>
      <c r="C3" s="932" t="s">
        <v>1</v>
      </c>
      <c r="D3" s="932"/>
      <c r="E3" s="933"/>
      <c r="F3" s="933"/>
      <c r="G3" s="933"/>
      <c r="H3" s="155" t="s">
        <v>13</v>
      </c>
      <c r="I3" s="231" t="s">
        <v>0</v>
      </c>
      <c r="J3" s="932" t="s">
        <v>28</v>
      </c>
      <c r="K3" s="932"/>
      <c r="L3" s="933"/>
      <c r="M3" s="933"/>
      <c r="N3" s="933"/>
      <c r="O3" s="155" t="s">
        <v>13</v>
      </c>
      <c r="P3" s="917"/>
      <c r="Q3" s="917"/>
      <c r="R3" s="155"/>
      <c r="S3" s="155"/>
      <c r="T3" s="917"/>
      <c r="U3" s="917"/>
      <c r="V3" s="91" t="s">
        <v>25</v>
      </c>
    </row>
    <row r="4" spans="1:27" s="47" customFormat="1" ht="11.25">
      <c r="A4" s="68"/>
      <c r="B4" s="91"/>
      <c r="C4" s="917" t="s">
        <v>382</v>
      </c>
      <c r="D4" s="917"/>
      <c r="E4" s="155"/>
      <c r="F4" s="917" t="s">
        <v>467</v>
      </c>
      <c r="G4" s="917"/>
      <c r="H4" s="155"/>
      <c r="I4" s="231"/>
      <c r="J4" s="917" t="s">
        <v>382</v>
      </c>
      <c r="K4" s="917"/>
      <c r="L4" s="155"/>
      <c r="M4" s="917" t="s">
        <v>467</v>
      </c>
      <c r="N4" s="917"/>
      <c r="O4" s="155"/>
      <c r="P4" s="917"/>
      <c r="Q4" s="917"/>
      <c r="R4" s="155"/>
      <c r="S4" s="155"/>
      <c r="T4" s="917"/>
      <c r="U4" s="917"/>
      <c r="V4" s="91" t="s">
        <v>25</v>
      </c>
    </row>
    <row r="5" spans="1:27" s="47" customFormat="1" ht="11.25">
      <c r="A5" s="68"/>
      <c r="B5" s="91"/>
      <c r="C5" s="917" t="s">
        <v>383</v>
      </c>
      <c r="D5" s="917"/>
      <c r="E5" s="155"/>
      <c r="F5" s="917" t="s">
        <v>383</v>
      </c>
      <c r="G5" s="917"/>
      <c r="H5" s="155"/>
      <c r="I5" s="231"/>
      <c r="J5" s="917" t="s">
        <v>383</v>
      </c>
      <c r="K5" s="917"/>
      <c r="L5" s="155"/>
      <c r="M5" s="917" t="s">
        <v>383</v>
      </c>
      <c r="N5" s="917"/>
      <c r="O5" s="155"/>
      <c r="P5" s="917"/>
      <c r="Q5" s="917"/>
      <c r="R5" s="155"/>
      <c r="S5" s="155"/>
      <c r="T5" s="917"/>
      <c r="U5" s="917"/>
      <c r="V5" s="91" t="s">
        <v>25</v>
      </c>
    </row>
    <row r="6" spans="1:27" s="47" customFormat="1" ht="11.25">
      <c r="A6" s="68"/>
      <c r="B6" s="91"/>
      <c r="C6" s="917" t="s">
        <v>30</v>
      </c>
      <c r="D6" s="917"/>
      <c r="E6" s="155"/>
      <c r="F6" s="917" t="s">
        <v>30</v>
      </c>
      <c r="G6" s="917"/>
      <c r="H6" s="155"/>
      <c r="I6" s="231"/>
      <c r="J6" s="917" t="s">
        <v>30</v>
      </c>
      <c r="K6" s="917"/>
      <c r="L6" s="155"/>
      <c r="M6" s="917" t="s">
        <v>30</v>
      </c>
      <c r="N6" s="917"/>
      <c r="O6" s="155"/>
      <c r="P6" s="917"/>
      <c r="Q6" s="917"/>
      <c r="R6" s="155"/>
      <c r="S6" s="155"/>
      <c r="T6" s="917"/>
      <c r="U6" s="917"/>
      <c r="V6" s="91" t="s">
        <v>25</v>
      </c>
    </row>
    <row r="7" spans="1:27" s="47" customFormat="1" ht="11.25">
      <c r="A7" s="68"/>
      <c r="B7" s="91"/>
      <c r="C7" s="917" t="str">
        <f>CP_Longdate</f>
        <v>June 30, </v>
      </c>
      <c r="D7" s="917"/>
      <c r="E7" s="155"/>
      <c r="F7" s="917" t="str">
        <f>CP_Longdate</f>
        <v>June 30, </v>
      </c>
      <c r="G7" s="917"/>
      <c r="H7" s="155"/>
      <c r="I7" s="231"/>
      <c r="J7" s="917" t="str">
        <f>CP_Longdate</f>
        <v>June 30, </v>
      </c>
      <c r="K7" s="917"/>
      <c r="L7" s="155"/>
      <c r="M7" s="917" t="str">
        <f>CP_Longdate</f>
        <v>June 30, </v>
      </c>
      <c r="N7" s="917"/>
      <c r="O7" s="155"/>
      <c r="P7" s="917"/>
      <c r="Q7" s="917"/>
      <c r="R7" s="155"/>
      <c r="S7" s="155"/>
      <c r="T7" s="917"/>
      <c r="U7" s="917"/>
      <c r="V7" s="91" t="s">
        <v>25</v>
      </c>
    </row>
    <row r="8" spans="1:27" s="47" customFormat="1" ht="11.25">
      <c r="A8" s="68"/>
      <c r="B8" s="91"/>
      <c r="C8" s="901">
        <f>CY</f>
        <v>2019</v>
      </c>
      <c r="D8" s="901"/>
      <c r="E8" s="155"/>
      <c r="F8" s="901">
        <f>CY</f>
        <v>2019</v>
      </c>
      <c r="G8" s="901"/>
      <c r="H8" s="155"/>
      <c r="I8" s="231"/>
      <c r="J8" s="901">
        <f>PY</f>
        <v>2018</v>
      </c>
      <c r="K8" s="901"/>
      <c r="L8" s="155"/>
      <c r="M8" s="901">
        <f>PY</f>
        <v>2018</v>
      </c>
      <c r="N8" s="901"/>
      <c r="O8" s="155"/>
      <c r="P8" s="901" t="s">
        <v>552</v>
      </c>
      <c r="Q8" s="901"/>
      <c r="R8" s="155"/>
      <c r="S8" s="155"/>
      <c r="T8" s="901" t="s">
        <v>553</v>
      </c>
      <c r="U8" s="901"/>
      <c r="V8" s="91" t="s">
        <v>25</v>
      </c>
    </row>
    <row r="9" spans="1:27" s="47" customFormat="1">
      <c r="A9" s="68"/>
      <c r="B9" s="91"/>
      <c r="C9" s="927" t="s">
        <v>93</v>
      </c>
      <c r="D9" s="929"/>
      <c r="E9" s="929"/>
      <c r="F9" s="929"/>
      <c r="G9" s="929"/>
      <c r="H9" s="929"/>
      <c r="I9" s="929"/>
      <c r="J9" s="929"/>
      <c r="K9" s="929"/>
      <c r="L9" s="929"/>
      <c r="M9" s="929"/>
      <c r="N9" s="929"/>
      <c r="O9" s="477"/>
      <c r="P9" s="477"/>
      <c r="Q9" s="477"/>
      <c r="R9" s="477"/>
      <c r="S9" s="477"/>
      <c r="T9" s="477"/>
      <c r="U9" s="477"/>
      <c r="V9" s="91" t="s">
        <v>25</v>
      </c>
    </row>
    <row r="10" spans="1:27" s="237" customFormat="1" ht="12.75" customHeight="1">
      <c r="A10" s="232" t="s">
        <v>45</v>
      </c>
      <c r="B10" s="233"/>
      <c r="C10" s="233" t="s">
        <v>24</v>
      </c>
      <c r="D10" s="234">
        <f>FS_StatementsofIncome!D30</f>
        <v>24816</v>
      </c>
      <c r="E10" s="445"/>
      <c r="F10" s="458" t="s">
        <v>24</v>
      </c>
      <c r="G10" s="431">
        <f>FS_StatementsofIncome!G30</f>
        <v>67168</v>
      </c>
      <c r="H10" s="235" t="s">
        <v>25</v>
      </c>
      <c r="I10" s="400"/>
      <c r="J10" s="458" t="s">
        <v>24</v>
      </c>
      <c r="K10" s="431">
        <f>FS_StatementsofIncome!K30</f>
        <v>38897</v>
      </c>
      <c r="L10" s="445"/>
      <c r="M10" s="233" t="s">
        <v>24</v>
      </c>
      <c r="N10" s="234">
        <f>FS_StatementsofIncome!N30</f>
        <v>84205</v>
      </c>
      <c r="O10" s="235" t="s">
        <v>25</v>
      </c>
      <c r="P10" s="233" t="s">
        <v>24</v>
      </c>
      <c r="Q10" s="234">
        <v>0</v>
      </c>
      <c r="R10" s="233" t="s">
        <v>13</v>
      </c>
      <c r="S10" s="235" t="s">
        <v>13</v>
      </c>
      <c r="T10" s="233"/>
      <c r="U10" s="234">
        <v>0</v>
      </c>
      <c r="V10" s="265" t="s">
        <v>99</v>
      </c>
    </row>
    <row r="11" spans="1:27" s="237" customFormat="1" ht="12.75" customHeight="1">
      <c r="A11" s="232" t="s">
        <v>35</v>
      </c>
      <c r="B11" s="233"/>
      <c r="C11" s="233" t="s">
        <v>25</v>
      </c>
      <c r="D11" s="234">
        <f>FS_StatementsofIncome!D15</f>
        <v>0</v>
      </c>
      <c r="E11" s="445"/>
      <c r="F11" s="458" t="s">
        <v>25</v>
      </c>
      <c r="G11" s="431">
        <f>-FS_StatementsofIncome!G15</f>
        <v>0</v>
      </c>
      <c r="H11" s="235" t="s">
        <v>25</v>
      </c>
      <c r="I11" s="400"/>
      <c r="J11" s="458" t="s">
        <v>25</v>
      </c>
      <c r="K11" s="431">
        <f>-FS_StatementsofIncome!K15</f>
        <v>19297</v>
      </c>
      <c r="L11" s="445"/>
      <c r="M11" s="233" t="s">
        <v>25</v>
      </c>
      <c r="N11" s="234">
        <f>-FS_StatementsofIncome!N15</f>
        <v>29367</v>
      </c>
      <c r="O11" s="235" t="s">
        <v>25</v>
      </c>
      <c r="P11" s="233" t="s">
        <v>25</v>
      </c>
      <c r="Q11" s="234">
        <v>0</v>
      </c>
      <c r="R11" s="233" t="s">
        <v>13</v>
      </c>
      <c r="S11" s="235" t="s">
        <v>13</v>
      </c>
      <c r="T11" s="233" t="s">
        <v>25</v>
      </c>
      <c r="U11" s="234">
        <v>0</v>
      </c>
      <c r="V11" s="265" t="s">
        <v>99</v>
      </c>
    </row>
    <row r="12" spans="1:27" s="237" customFormat="1" ht="12.75" customHeight="1">
      <c r="A12" s="232" t="s">
        <v>432</v>
      </c>
      <c r="B12" s="233"/>
      <c r="C12" s="233" t="s">
        <v>25</v>
      </c>
      <c r="D12" s="234">
        <f>-FS_StatementsofIncome!D27</f>
        <v>-175</v>
      </c>
      <c r="E12" s="445"/>
      <c r="F12" s="458" t="s">
        <v>25</v>
      </c>
      <c r="G12" s="431">
        <f>-FS_StatementsofIncome!G27</f>
        <v>-1033</v>
      </c>
      <c r="H12" s="235" t="s">
        <v>25</v>
      </c>
      <c r="I12" s="400"/>
      <c r="J12" s="458" t="s">
        <v>25</v>
      </c>
      <c r="K12" s="431">
        <f>-FS_StatementsofIncome!K27</f>
        <v>-582</v>
      </c>
      <c r="L12" s="445"/>
      <c r="M12" s="233" t="s">
        <v>25</v>
      </c>
      <c r="N12" s="234">
        <f>-FS_StatementsofIncome!N27</f>
        <v>-1053</v>
      </c>
      <c r="O12" s="235" t="s">
        <v>25</v>
      </c>
      <c r="P12" s="233" t="s">
        <v>25</v>
      </c>
      <c r="Q12" s="234">
        <v>0</v>
      </c>
      <c r="R12" s="233" t="s">
        <v>13</v>
      </c>
      <c r="S12" s="235" t="s">
        <v>13</v>
      </c>
      <c r="T12" s="233" t="s">
        <v>25</v>
      </c>
      <c r="U12" s="234">
        <v>0</v>
      </c>
      <c r="V12" s="265" t="s">
        <v>99</v>
      </c>
    </row>
    <row r="13" spans="1:27" s="237" customFormat="1" ht="12.75" customHeight="1">
      <c r="A13" s="232" t="s">
        <v>39</v>
      </c>
      <c r="B13" s="233"/>
      <c r="C13" s="233" t="s">
        <v>25</v>
      </c>
      <c r="D13" s="234">
        <f>FS_StatementsofIncome!D20</f>
        <v>34292</v>
      </c>
      <c r="E13" s="445"/>
      <c r="F13" s="458" t="s">
        <v>25</v>
      </c>
      <c r="G13" s="431">
        <f>FS_StatementsofIncome!G20</f>
        <v>67795</v>
      </c>
      <c r="H13" s="235" t="s">
        <v>25</v>
      </c>
      <c r="I13" s="400"/>
      <c r="J13" s="458" t="s">
        <v>25</v>
      </c>
      <c r="K13" s="431">
        <f>FS_StatementsofIncome!K20</f>
        <v>16178</v>
      </c>
      <c r="L13" s="445"/>
      <c r="M13" s="233" t="s">
        <v>25</v>
      </c>
      <c r="N13" s="234">
        <f>FS_StatementsofIncome!N20</f>
        <v>32446</v>
      </c>
      <c r="O13" s="235" t="s">
        <v>25</v>
      </c>
      <c r="P13" s="233" t="s">
        <v>25</v>
      </c>
      <c r="Q13" s="234">
        <v>0</v>
      </c>
      <c r="R13" s="233" t="s">
        <v>13</v>
      </c>
      <c r="S13" s="235" t="s">
        <v>13</v>
      </c>
      <c r="T13" s="233" t="s">
        <v>25</v>
      </c>
      <c r="U13" s="234">
        <v>0</v>
      </c>
      <c r="V13" s="265" t="s">
        <v>99</v>
      </c>
      <c r="X13" s="480" t="s">
        <v>656</v>
      </c>
      <c r="AA13" s="480" t="s">
        <v>657</v>
      </c>
    </row>
    <row r="14" spans="1:27" s="401" customFormat="1" ht="25.5">
      <c r="A14" s="845" t="s">
        <v>788</v>
      </c>
      <c r="B14" s="484"/>
      <c r="C14" s="484"/>
      <c r="D14" s="482">
        <v>20403</v>
      </c>
      <c r="E14" s="485"/>
      <c r="F14" s="484"/>
      <c r="G14" s="482">
        <f>D14</f>
        <v>20403</v>
      </c>
      <c r="H14" s="485"/>
      <c r="I14" s="486"/>
      <c r="J14" s="484"/>
      <c r="K14" s="482">
        <v>0</v>
      </c>
      <c r="L14" s="485"/>
      <c r="M14" s="484"/>
      <c r="N14" s="482">
        <v>0</v>
      </c>
      <c r="O14" s="445"/>
      <c r="P14" s="458"/>
      <c r="Q14" s="431"/>
      <c r="R14" s="458"/>
      <c r="S14" s="445"/>
      <c r="T14" s="458"/>
      <c r="U14" s="431"/>
      <c r="V14" s="458"/>
      <c r="X14" s="416" t="s">
        <v>655</v>
      </c>
      <c r="AA14" s="416" t="s">
        <v>658</v>
      </c>
    </row>
    <row r="15" spans="1:27" s="237" customFormat="1" ht="12.75" customHeight="1">
      <c r="A15" s="232" t="s">
        <v>44</v>
      </c>
      <c r="B15" s="233"/>
      <c r="C15" s="233" t="s">
        <v>25</v>
      </c>
      <c r="D15" s="234">
        <f>-FS_StatementsofIncome!D29</f>
        <v>6314</v>
      </c>
      <c r="E15" s="445"/>
      <c r="F15" s="458" t="s">
        <v>25</v>
      </c>
      <c r="G15" s="431">
        <f>-FS_StatementsofIncome!G29</f>
        <v>11097</v>
      </c>
      <c r="H15" s="235" t="s">
        <v>25</v>
      </c>
      <c r="I15" s="400"/>
      <c r="J15" s="458" t="s">
        <v>25</v>
      </c>
      <c r="K15" s="431">
        <f>-FS_StatementsofIncome!K29</f>
        <v>1847</v>
      </c>
      <c r="L15" s="445"/>
      <c r="M15" s="233" t="s">
        <v>25</v>
      </c>
      <c r="N15" s="234">
        <f>-FS_StatementsofIncome!N29</f>
        <v>4365</v>
      </c>
      <c r="O15" s="235" t="s">
        <v>25</v>
      </c>
      <c r="P15" s="233" t="s">
        <v>25</v>
      </c>
      <c r="Q15" s="234">
        <v>0</v>
      </c>
      <c r="R15" s="233" t="s">
        <v>13</v>
      </c>
      <c r="S15" s="235" t="s">
        <v>13</v>
      </c>
      <c r="T15" s="233" t="s">
        <v>25</v>
      </c>
      <c r="U15" s="234">
        <v>0</v>
      </c>
      <c r="V15" s="265" t="s">
        <v>99</v>
      </c>
    </row>
    <row r="16" spans="1:27" s="237" customFormat="1" ht="12.75" customHeight="1">
      <c r="A16" s="481" t="s">
        <v>433</v>
      </c>
      <c r="B16" s="233"/>
      <c r="C16" s="233" t="s">
        <v>25</v>
      </c>
      <c r="D16" s="482">
        <v>1577</v>
      </c>
      <c r="E16" s="445"/>
      <c r="F16" s="458" t="s">
        <v>25</v>
      </c>
      <c r="G16" s="482">
        <f>-293+D16</f>
        <v>1284</v>
      </c>
      <c r="H16" s="235" t="s">
        <v>25</v>
      </c>
      <c r="I16" s="400"/>
      <c r="J16" s="458" t="s">
        <v>25</v>
      </c>
      <c r="K16" s="482">
        <v>-399</v>
      </c>
      <c r="L16" s="445"/>
      <c r="M16" s="233" t="s">
        <v>25</v>
      </c>
      <c r="N16" s="482">
        <v>-1367</v>
      </c>
      <c r="O16" s="235" t="s">
        <v>25</v>
      </c>
      <c r="P16" s="233" t="s">
        <v>25</v>
      </c>
      <c r="Q16" s="234">
        <v>0</v>
      </c>
      <c r="R16" s="233" t="s">
        <v>13</v>
      </c>
      <c r="S16" s="235" t="s">
        <v>13</v>
      </c>
      <c r="T16" s="233" t="s">
        <v>25</v>
      </c>
      <c r="U16" s="234">
        <v>0</v>
      </c>
      <c r="V16" s="265" t="s">
        <v>99</v>
      </c>
      <c r="X16" s="416" t="s">
        <v>655</v>
      </c>
      <c r="AA16" s="416" t="s">
        <v>658</v>
      </c>
    </row>
    <row r="17" spans="1:27" s="237" customFormat="1" ht="12.75" customHeight="1">
      <c r="A17" s="481" t="s">
        <v>434</v>
      </c>
      <c r="B17" s="233"/>
      <c r="C17" s="239" t="s">
        <v>25</v>
      </c>
      <c r="D17" s="483">
        <v>-302</v>
      </c>
      <c r="E17" s="445"/>
      <c r="F17" s="344" t="s">
        <v>25</v>
      </c>
      <c r="G17" s="483">
        <f>860+D17</f>
        <v>558</v>
      </c>
      <c r="H17" s="235" t="s">
        <v>25</v>
      </c>
      <c r="I17" s="400"/>
      <c r="J17" s="344" t="s">
        <v>25</v>
      </c>
      <c r="K17" s="483">
        <v>-411</v>
      </c>
      <c r="L17" s="445"/>
      <c r="M17" s="239" t="s">
        <v>25</v>
      </c>
      <c r="N17" s="483">
        <v>-455</v>
      </c>
      <c r="O17" s="235" t="s">
        <v>25</v>
      </c>
      <c r="P17" s="239" t="s">
        <v>25</v>
      </c>
      <c r="Q17" s="240">
        <v>0</v>
      </c>
      <c r="R17" s="233" t="s">
        <v>13</v>
      </c>
      <c r="S17" s="235" t="s">
        <v>13</v>
      </c>
      <c r="T17" s="239" t="s">
        <v>25</v>
      </c>
      <c r="U17" s="240">
        <v>0</v>
      </c>
      <c r="V17" s="265" t="s">
        <v>99</v>
      </c>
      <c r="X17" s="416" t="s">
        <v>655</v>
      </c>
      <c r="AA17" s="416" t="s">
        <v>658</v>
      </c>
    </row>
    <row r="18" spans="1:27" s="237" customFormat="1" ht="13.5" thickBot="1">
      <c r="A18" s="232" t="s">
        <v>435</v>
      </c>
      <c r="B18" s="233"/>
      <c r="C18" s="241" t="s">
        <v>24</v>
      </c>
      <c r="D18" s="242">
        <f>SUM(D10:D17)</f>
        <v>86925</v>
      </c>
      <c r="E18" s="445"/>
      <c r="F18" s="241" t="s">
        <v>24</v>
      </c>
      <c r="G18" s="289">
        <f>SUM(G10:G17)</f>
        <v>167272</v>
      </c>
      <c r="H18" s="235" t="s">
        <v>25</v>
      </c>
      <c r="I18" s="400"/>
      <c r="J18" s="241" t="s">
        <v>24</v>
      </c>
      <c r="K18" s="289">
        <f>SUM(K10:K17)</f>
        <v>74827</v>
      </c>
      <c r="L18" s="445"/>
      <c r="M18" s="241" t="s">
        <v>24</v>
      </c>
      <c r="N18" s="289">
        <f>SUM(N10:N17)</f>
        <v>147508</v>
      </c>
      <c r="O18" s="235" t="s">
        <v>25</v>
      </c>
      <c r="P18" s="241" t="s">
        <v>24</v>
      </c>
      <c r="Q18" s="289">
        <f>SUM(Q10:Q17)</f>
        <v>0</v>
      </c>
      <c r="R18" s="233" t="s">
        <v>13</v>
      </c>
      <c r="S18" s="235" t="s">
        <v>13</v>
      </c>
      <c r="T18" s="241"/>
      <c r="U18" s="289">
        <f>SUM(U10:U17)</f>
        <v>0</v>
      </c>
      <c r="V18" s="265" t="s">
        <v>99</v>
      </c>
      <c r="W18" s="495"/>
    </row>
    <row r="19" spans="1:27" s="237" customFormat="1" ht="17.25" thickTop="1" thickBot="1">
      <c r="A19" s="232" t="s">
        <v>436</v>
      </c>
      <c r="B19" s="233"/>
      <c r="C19" s="241"/>
      <c r="D19" s="479">
        <f>D18/D20*100</f>
        <v>45.633514449956692</v>
      </c>
      <c r="E19" s="445" t="s">
        <v>99</v>
      </c>
      <c r="F19" s="241" t="s">
        <v>24</v>
      </c>
      <c r="G19" s="479">
        <f>G18/G20*100</f>
        <v>44.336654500539389</v>
      </c>
      <c r="H19" s="445" t="s">
        <v>99</v>
      </c>
      <c r="I19" s="400"/>
      <c r="J19" s="241" t="s">
        <v>24</v>
      </c>
      <c r="K19" s="479">
        <f>K18/K20*100</f>
        <v>43.754641405724641</v>
      </c>
      <c r="L19" s="445" t="s">
        <v>99</v>
      </c>
      <c r="M19" s="241" t="s">
        <v>24</v>
      </c>
      <c r="N19" s="479">
        <f>N18/N20*100</f>
        <v>43.318708555788533</v>
      </c>
      <c r="O19" s="445" t="s">
        <v>99</v>
      </c>
      <c r="P19" s="241" t="s">
        <v>24</v>
      </c>
      <c r="Q19" s="252">
        <v>0</v>
      </c>
      <c r="R19" s="265"/>
      <c r="S19" s="235" t="s">
        <v>13</v>
      </c>
      <c r="T19" s="241" t="s">
        <v>25</v>
      </c>
      <c r="U19" s="252">
        <v>0</v>
      </c>
      <c r="V19" s="265" t="s">
        <v>99</v>
      </c>
      <c r="W19" s="494"/>
    </row>
    <row r="20" spans="1:27" ht="15.75" thickTop="1">
      <c r="A20" s="376" t="s">
        <v>653</v>
      </c>
      <c r="B20" s="408"/>
      <c r="C20" s="408"/>
      <c r="D20" s="478">
        <f>FS_StatementsofIncome!D14</f>
        <v>190485</v>
      </c>
      <c r="G20" s="478">
        <f>FS_StatementsofIncome!G14</f>
        <v>377277</v>
      </c>
      <c r="K20" s="478">
        <f>FS_StatementsofIncome!K14</f>
        <v>171015</v>
      </c>
      <c r="N20" s="478">
        <f>FS_StatementsofIncome!N14</f>
        <v>340518</v>
      </c>
    </row>
    <row r="21" spans="1:27">
      <c r="A21" s="376"/>
      <c r="B21" s="408"/>
      <c r="C21" s="408"/>
      <c r="D21" s="478"/>
      <c r="G21" s="478"/>
      <c r="K21" s="478"/>
      <c r="N21" s="478"/>
    </row>
    <row r="22" spans="1:27">
      <c r="A22" s="376"/>
      <c r="B22" s="408"/>
      <c r="C22" s="408"/>
      <c r="D22" s="478"/>
      <c r="G22" s="478"/>
      <c r="K22" s="478"/>
      <c r="N22" s="478"/>
    </row>
    <row r="23" spans="1:27">
      <c r="A23" s="498" t="s">
        <v>660</v>
      </c>
      <c r="B23" s="499"/>
      <c r="C23" s="499"/>
      <c r="D23" s="500">
        <f>D18-D16-D17</f>
        <v>85650</v>
      </c>
      <c r="E23" s="503"/>
      <c r="F23" s="501"/>
      <c r="G23" s="500">
        <f>G18-G16-G17</f>
        <v>165430</v>
      </c>
      <c r="H23" s="501"/>
      <c r="I23" s="501"/>
      <c r="J23" s="501"/>
      <c r="K23" s="500">
        <f>K18-K16-K17</f>
        <v>75637</v>
      </c>
      <c r="L23" s="503"/>
      <c r="M23" s="501"/>
      <c r="N23" s="500">
        <f>N18-N16-N17</f>
        <v>149330</v>
      </c>
    </row>
    <row r="24" spans="1:27">
      <c r="A24" s="498" t="s">
        <v>661</v>
      </c>
      <c r="B24" s="501"/>
      <c r="C24" s="501"/>
      <c r="D24" s="502">
        <f>D23/D20*100</f>
        <v>44.964170407118672</v>
      </c>
      <c r="E24" s="503"/>
      <c r="F24" s="501"/>
      <c r="G24" s="502">
        <f>G23/G20*100</f>
        <v>43.848419066097321</v>
      </c>
      <c r="H24" s="501"/>
      <c r="I24" s="501"/>
      <c r="J24" s="501"/>
      <c r="K24" s="502">
        <f>K23/K20*100</f>
        <v>44.228284068648946</v>
      </c>
      <c r="L24" s="503"/>
      <c r="M24" s="501"/>
      <c r="N24" s="502">
        <f>N23/N20*100</f>
        <v>43.853775718170553</v>
      </c>
    </row>
    <row r="25" spans="1:27">
      <c r="A25" s="495" t="s">
        <v>553</v>
      </c>
      <c r="B25" s="501"/>
      <c r="C25" s="501"/>
      <c r="D25" s="502">
        <f>D24-K24</f>
        <v>0.73588633846972584</v>
      </c>
      <c r="E25" s="503"/>
      <c r="F25" s="501"/>
      <c r="G25" s="502">
        <f>G24-N24</f>
        <v>-5.3566520732317713E-3</v>
      </c>
      <c r="H25" s="501"/>
      <c r="I25" s="501"/>
      <c r="J25" s="501"/>
      <c r="K25" s="502"/>
      <c r="L25" s="503"/>
      <c r="M25" s="501"/>
      <c r="N25" s="502"/>
      <c r="W25" s="502"/>
      <c r="X25" s="496"/>
      <c r="Y25" s="497"/>
    </row>
    <row r="26" spans="1:27">
      <c r="A26" s="495" t="s">
        <v>662</v>
      </c>
      <c r="B26" s="501"/>
      <c r="C26" s="501"/>
      <c r="D26" s="504">
        <v>100</v>
      </c>
      <c r="E26" s="503"/>
      <c r="F26" s="501"/>
      <c r="G26" s="504">
        <v>100</v>
      </c>
      <c r="H26" s="501"/>
      <c r="I26" s="501"/>
      <c r="J26" s="501"/>
      <c r="K26" s="504"/>
      <c r="L26" s="503"/>
      <c r="M26" s="501"/>
      <c r="N26" s="504"/>
      <c r="W26" s="502"/>
      <c r="X26" s="496"/>
      <c r="Y26" s="497"/>
    </row>
    <row r="27" spans="1:27">
      <c r="A27" s="495" t="s">
        <v>663</v>
      </c>
      <c r="B27" s="501"/>
      <c r="C27" s="501"/>
      <c r="D27" s="502">
        <f>D25*D26</f>
        <v>73.588633846972584</v>
      </c>
      <c r="E27" s="503"/>
      <c r="F27" s="501"/>
      <c r="G27" s="502">
        <f>G25*G26</f>
        <v>-0.53566520732317713</v>
      </c>
      <c r="H27" s="501"/>
      <c r="I27" s="501"/>
      <c r="J27" s="501"/>
      <c r="K27" s="502"/>
      <c r="L27" s="503"/>
      <c r="M27" s="501"/>
      <c r="N27" s="502"/>
      <c r="W27" s="502"/>
      <c r="X27" s="496"/>
      <c r="Y27" s="497"/>
    </row>
    <row r="28" spans="1:27">
      <c r="A28" s="498"/>
      <c r="B28" s="501"/>
      <c r="C28" s="501"/>
      <c r="D28" s="502"/>
      <c r="E28" s="503"/>
      <c r="F28" s="501"/>
      <c r="G28" s="502"/>
      <c r="H28" s="501"/>
      <c r="I28" s="501"/>
      <c r="J28" s="501"/>
      <c r="K28" s="502"/>
      <c r="L28" s="503"/>
      <c r="M28" s="501"/>
      <c r="N28" s="502"/>
      <c r="W28" s="502"/>
      <c r="X28" s="496"/>
      <c r="Y28" s="497"/>
    </row>
    <row r="29" spans="1:27" ht="18.75">
      <c r="A29" s="42" t="s">
        <v>557</v>
      </c>
    </row>
    <row r="31" spans="1:27" s="47" customFormat="1" ht="11.25">
      <c r="A31" s="68"/>
      <c r="B31" s="91" t="s">
        <v>0</v>
      </c>
      <c r="C31" s="901" t="s">
        <v>1</v>
      </c>
      <c r="D31" s="901"/>
      <c r="E31" s="155" t="s">
        <v>0</v>
      </c>
      <c r="F31" s="901" t="s">
        <v>28</v>
      </c>
      <c r="G31" s="901"/>
      <c r="H31" s="155" t="s">
        <v>13</v>
      </c>
      <c r="I31" s="231" t="s">
        <v>0</v>
      </c>
      <c r="J31" s="901" t="s">
        <v>28</v>
      </c>
      <c r="K31" s="901"/>
      <c r="L31" s="155" t="s">
        <v>0</v>
      </c>
      <c r="M31" s="901" t="s">
        <v>28</v>
      </c>
      <c r="N31" s="901"/>
      <c r="O31" s="155" t="s">
        <v>13</v>
      </c>
      <c r="P31" s="917"/>
      <c r="Q31" s="917"/>
      <c r="R31" s="155"/>
      <c r="S31" s="155"/>
      <c r="T31" s="917"/>
      <c r="U31" s="917"/>
      <c r="V31" s="91" t="s">
        <v>25</v>
      </c>
    </row>
    <row r="32" spans="1:27" s="47" customFormat="1" ht="11.25">
      <c r="A32" s="68"/>
      <c r="B32" s="91"/>
      <c r="C32" s="912" t="s">
        <v>467</v>
      </c>
      <c r="D32" s="912"/>
      <c r="E32" s="155"/>
      <c r="F32" s="912" t="s">
        <v>467</v>
      </c>
      <c r="G32" s="912"/>
      <c r="H32" s="155"/>
      <c r="I32" s="231"/>
      <c r="J32" s="912" t="s">
        <v>467</v>
      </c>
      <c r="K32" s="912"/>
      <c r="L32" s="155"/>
      <c r="M32" s="912" t="s">
        <v>467</v>
      </c>
      <c r="N32" s="912"/>
      <c r="O32" s="155"/>
      <c r="P32" s="917"/>
      <c r="Q32" s="917"/>
      <c r="R32" s="155"/>
      <c r="S32" s="155"/>
      <c r="T32" s="917"/>
      <c r="U32" s="917"/>
      <c r="V32" s="91" t="s">
        <v>25</v>
      </c>
    </row>
    <row r="33" spans="1:24" s="47" customFormat="1" ht="11.25">
      <c r="A33" s="68"/>
      <c r="B33" s="91"/>
      <c r="C33" s="917" t="s">
        <v>383</v>
      </c>
      <c r="D33" s="917"/>
      <c r="E33" s="155"/>
      <c r="F33" s="917" t="s">
        <v>383</v>
      </c>
      <c r="G33" s="917"/>
      <c r="H33" s="155"/>
      <c r="I33" s="231"/>
      <c r="J33" s="917" t="s">
        <v>383</v>
      </c>
      <c r="K33" s="917"/>
      <c r="L33" s="155"/>
      <c r="M33" s="917" t="s">
        <v>383</v>
      </c>
      <c r="N33" s="917"/>
      <c r="O33" s="155"/>
      <c r="P33" s="917"/>
      <c r="Q33" s="917"/>
      <c r="R33" s="155"/>
      <c r="S33" s="155"/>
      <c r="T33" s="917"/>
      <c r="U33" s="917"/>
      <c r="V33" s="91" t="s">
        <v>25</v>
      </c>
    </row>
    <row r="34" spans="1:24" s="47" customFormat="1" ht="11.25">
      <c r="A34" s="68"/>
      <c r="B34" s="91"/>
      <c r="C34" s="917" t="s">
        <v>30</v>
      </c>
      <c r="D34" s="917"/>
      <c r="E34" s="155"/>
      <c r="F34" s="917" t="s">
        <v>30</v>
      </c>
      <c r="G34" s="917"/>
      <c r="H34" s="155"/>
      <c r="I34" s="231"/>
      <c r="J34" s="917" t="s">
        <v>30</v>
      </c>
      <c r="K34" s="917"/>
      <c r="L34" s="155"/>
      <c r="M34" s="917" t="s">
        <v>30</v>
      </c>
      <c r="N34" s="917"/>
      <c r="O34" s="155"/>
      <c r="P34" s="917"/>
      <c r="Q34" s="917"/>
      <c r="R34" s="155"/>
      <c r="S34" s="155"/>
      <c r="T34" s="917"/>
      <c r="U34" s="917"/>
      <c r="V34" s="91" t="s">
        <v>25</v>
      </c>
    </row>
    <row r="35" spans="1:24" s="47" customFormat="1" ht="11.25">
      <c r="A35" s="68"/>
      <c r="B35" s="91"/>
      <c r="C35" s="917" t="str">
        <f>CP_Longdate</f>
        <v>June 30, </v>
      </c>
      <c r="D35" s="917"/>
      <c r="E35" s="155"/>
      <c r="F35" s="917" t="str">
        <f>CP_Longdate</f>
        <v>June 30, </v>
      </c>
      <c r="G35" s="917"/>
      <c r="H35" s="155"/>
      <c r="I35" s="231"/>
      <c r="J35" s="917" t="str">
        <f>CP_Longdate</f>
        <v>June 30, </v>
      </c>
      <c r="K35" s="917"/>
      <c r="L35" s="155"/>
      <c r="M35" s="917" t="str">
        <f>CP_Longdate</f>
        <v>June 30, </v>
      </c>
      <c r="N35" s="917"/>
      <c r="O35" s="155"/>
      <c r="P35" s="917"/>
      <c r="Q35" s="917"/>
      <c r="R35" s="155"/>
      <c r="S35" s="155"/>
      <c r="T35" s="917"/>
      <c r="U35" s="917"/>
      <c r="V35" s="91" t="s">
        <v>25</v>
      </c>
    </row>
    <row r="36" spans="1:24" s="47" customFormat="1" ht="11.25">
      <c r="A36" s="68"/>
      <c r="B36" s="91"/>
      <c r="C36" s="901">
        <f>CY</f>
        <v>2019</v>
      </c>
      <c r="D36" s="901"/>
      <c r="E36" s="155"/>
      <c r="F36" s="901">
        <f>PY</f>
        <v>2018</v>
      </c>
      <c r="G36" s="901"/>
      <c r="H36" s="155"/>
      <c r="I36" s="231"/>
      <c r="J36" s="901">
        <f>PY</f>
        <v>2018</v>
      </c>
      <c r="K36" s="901"/>
      <c r="L36" s="155"/>
      <c r="M36" s="901">
        <f>PY</f>
        <v>2018</v>
      </c>
      <c r="N36" s="901"/>
      <c r="O36" s="155"/>
      <c r="P36" s="901" t="s">
        <v>552</v>
      </c>
      <c r="Q36" s="901"/>
      <c r="R36" s="155"/>
      <c r="S36" s="155"/>
      <c r="T36" s="901" t="s">
        <v>553</v>
      </c>
      <c r="U36" s="901"/>
      <c r="V36" s="91" t="s">
        <v>25</v>
      </c>
    </row>
    <row r="37" spans="1:24" s="47" customFormat="1" ht="11.25">
      <c r="A37" s="68"/>
      <c r="B37" s="91"/>
      <c r="C37" s="904" t="s">
        <v>93</v>
      </c>
      <c r="D37" s="904"/>
      <c r="E37" s="904"/>
      <c r="F37" s="904"/>
      <c r="G37" s="904"/>
      <c r="H37" s="904"/>
      <c r="I37" s="904"/>
      <c r="J37" s="904"/>
      <c r="K37" s="904"/>
      <c r="L37" s="904"/>
      <c r="M37" s="904"/>
      <c r="N37" s="904"/>
      <c r="O37" s="904"/>
      <c r="P37" s="904"/>
      <c r="Q37" s="904"/>
      <c r="R37" s="904"/>
      <c r="S37" s="904"/>
      <c r="T37" s="904"/>
      <c r="U37" s="904"/>
      <c r="V37" s="91" t="s">
        <v>25</v>
      </c>
    </row>
    <row r="38" spans="1:24" s="237" customFormat="1" ht="12.75" customHeight="1">
      <c r="A38" s="297" t="s">
        <v>45</v>
      </c>
      <c r="B38" s="265"/>
      <c r="C38" s="265" t="s">
        <v>24</v>
      </c>
      <c r="D38" s="234">
        <f>FS_StatementsofIncome!G30</f>
        <v>67168</v>
      </c>
      <c r="E38" s="445"/>
      <c r="F38" s="458" t="s">
        <v>24</v>
      </c>
      <c r="G38" s="431"/>
      <c r="H38" s="264" t="s">
        <v>25</v>
      </c>
      <c r="I38" s="400"/>
      <c r="J38" s="458" t="s">
        <v>24</v>
      </c>
      <c r="K38" s="431"/>
      <c r="L38" s="445"/>
      <c r="M38" s="265" t="s">
        <v>24</v>
      </c>
      <c r="N38" s="234">
        <f>FS_StatementsofIncome!N30</f>
        <v>84205</v>
      </c>
      <c r="O38" s="264" t="s">
        <v>25</v>
      </c>
      <c r="P38" s="265" t="s">
        <v>24</v>
      </c>
      <c r="Q38" s="234">
        <v>0</v>
      </c>
      <c r="R38" s="265" t="s">
        <v>13</v>
      </c>
      <c r="S38" s="264" t="s">
        <v>13</v>
      </c>
      <c r="T38" s="265"/>
      <c r="U38" s="234">
        <v>0</v>
      </c>
      <c r="V38" s="265" t="s">
        <v>99</v>
      </c>
    </row>
    <row r="39" spans="1:24" s="237" customFormat="1" ht="12.75" customHeight="1">
      <c r="A39" s="297" t="s">
        <v>35</v>
      </c>
      <c r="B39" s="265"/>
      <c r="C39" s="265" t="s">
        <v>25</v>
      </c>
      <c r="D39" s="234">
        <f>FS_StatementsofIncome!G15</f>
        <v>0</v>
      </c>
      <c r="E39" s="445"/>
      <c r="F39" s="458" t="s">
        <v>25</v>
      </c>
      <c r="G39" s="431"/>
      <c r="H39" s="264" t="s">
        <v>25</v>
      </c>
      <c r="I39" s="400"/>
      <c r="J39" s="458" t="s">
        <v>25</v>
      </c>
      <c r="K39" s="431"/>
      <c r="L39" s="445"/>
      <c r="M39" s="265" t="s">
        <v>25</v>
      </c>
      <c r="N39" s="234">
        <f>FS_StatementsofIncome!N15</f>
        <v>-29367</v>
      </c>
      <c r="O39" s="264" t="s">
        <v>25</v>
      </c>
      <c r="P39" s="265" t="s">
        <v>25</v>
      </c>
      <c r="Q39" s="234">
        <v>0</v>
      </c>
      <c r="R39" s="265" t="s">
        <v>13</v>
      </c>
      <c r="S39" s="264" t="s">
        <v>13</v>
      </c>
      <c r="T39" s="265" t="s">
        <v>25</v>
      </c>
      <c r="U39" s="234">
        <v>0</v>
      </c>
      <c r="V39" s="265" t="s">
        <v>99</v>
      </c>
    </row>
    <row r="40" spans="1:24" s="237" customFormat="1" ht="12.75" customHeight="1">
      <c r="A40" s="297" t="s">
        <v>432</v>
      </c>
      <c r="B40" s="265"/>
      <c r="C40" s="265" t="s">
        <v>25</v>
      </c>
      <c r="D40" s="234">
        <f>-FS_StatementsofIncome!G27</f>
        <v>-1033</v>
      </c>
      <c r="E40" s="445"/>
      <c r="F40" s="458" t="s">
        <v>25</v>
      </c>
      <c r="G40" s="431"/>
      <c r="H40" s="264" t="s">
        <v>25</v>
      </c>
      <c r="I40" s="400"/>
      <c r="J40" s="458" t="s">
        <v>25</v>
      </c>
      <c r="K40" s="431"/>
      <c r="L40" s="445"/>
      <c r="M40" s="265" t="s">
        <v>25</v>
      </c>
      <c r="N40" s="234">
        <f>-FS_StatementsofIncome!N27</f>
        <v>-1053</v>
      </c>
      <c r="O40" s="264" t="s">
        <v>25</v>
      </c>
      <c r="P40" s="265" t="s">
        <v>25</v>
      </c>
      <c r="Q40" s="234">
        <v>0</v>
      </c>
      <c r="R40" s="265" t="s">
        <v>13</v>
      </c>
      <c r="S40" s="264" t="s">
        <v>13</v>
      </c>
      <c r="T40" s="265" t="s">
        <v>25</v>
      </c>
      <c r="U40" s="234">
        <v>0</v>
      </c>
      <c r="V40" s="265" t="s">
        <v>99</v>
      </c>
    </row>
    <row r="41" spans="1:24" s="237" customFormat="1" ht="12.75" customHeight="1">
      <c r="A41" s="297" t="s">
        <v>39</v>
      </c>
      <c r="B41" s="265"/>
      <c r="C41" s="265" t="s">
        <v>25</v>
      </c>
      <c r="D41" s="234">
        <f>FS_StatementsofIncome!G20</f>
        <v>67795</v>
      </c>
      <c r="E41" s="445"/>
      <c r="F41" s="458" t="s">
        <v>25</v>
      </c>
      <c r="G41" s="431"/>
      <c r="H41" s="264" t="s">
        <v>25</v>
      </c>
      <c r="I41" s="400"/>
      <c r="J41" s="458" t="s">
        <v>25</v>
      </c>
      <c r="K41" s="431"/>
      <c r="L41" s="445"/>
      <c r="M41" s="265" t="s">
        <v>25</v>
      </c>
      <c r="N41" s="234">
        <f>FS_StatementsofIncome!N20</f>
        <v>32446</v>
      </c>
      <c r="O41" s="264" t="s">
        <v>25</v>
      </c>
      <c r="P41" s="265" t="s">
        <v>25</v>
      </c>
      <c r="Q41" s="234">
        <v>0</v>
      </c>
      <c r="R41" s="265" t="s">
        <v>13</v>
      </c>
      <c r="S41" s="264" t="s">
        <v>13</v>
      </c>
      <c r="T41" s="265" t="s">
        <v>25</v>
      </c>
      <c r="U41" s="234">
        <v>0</v>
      </c>
      <c r="V41" s="265" t="s">
        <v>99</v>
      </c>
    </row>
    <row r="42" spans="1:24" s="401" customFormat="1" ht="12.75" customHeight="1">
      <c r="A42" s="481" t="s">
        <v>652</v>
      </c>
      <c r="B42" s="458"/>
      <c r="C42" s="458"/>
      <c r="D42" s="482">
        <f>0+D14</f>
        <v>20403</v>
      </c>
      <c r="E42" s="445"/>
      <c r="F42" s="458"/>
      <c r="G42" s="482"/>
      <c r="H42" s="445"/>
      <c r="I42" s="400"/>
      <c r="J42" s="458"/>
      <c r="K42" s="482"/>
      <c r="L42" s="445"/>
      <c r="M42" s="458"/>
      <c r="N42" s="482">
        <f>0+N14</f>
        <v>0</v>
      </c>
      <c r="O42" s="445"/>
      <c r="P42" s="458"/>
      <c r="Q42" s="431"/>
      <c r="R42" s="458"/>
      <c r="S42" s="445"/>
      <c r="T42" s="458"/>
      <c r="U42" s="431"/>
      <c r="V42" s="458"/>
      <c r="X42" s="416" t="s">
        <v>654</v>
      </c>
    </row>
    <row r="43" spans="1:24" s="237" customFormat="1" ht="12.75" customHeight="1">
      <c r="A43" s="297" t="s">
        <v>44</v>
      </c>
      <c r="B43" s="265"/>
      <c r="C43" s="265" t="s">
        <v>25</v>
      </c>
      <c r="D43" s="234">
        <f>-FS_StatementsofIncome!G29</f>
        <v>11097</v>
      </c>
      <c r="E43" s="445"/>
      <c r="F43" s="458" t="s">
        <v>25</v>
      </c>
      <c r="G43" s="431"/>
      <c r="H43" s="264" t="s">
        <v>25</v>
      </c>
      <c r="I43" s="400"/>
      <c r="J43" s="458" t="s">
        <v>25</v>
      </c>
      <c r="K43" s="431"/>
      <c r="L43" s="445"/>
      <c r="M43" s="265" t="s">
        <v>25</v>
      </c>
      <c r="N43" s="234">
        <f>-FS_StatementsofIncome!N29</f>
        <v>4365</v>
      </c>
      <c r="O43" s="264" t="s">
        <v>25</v>
      </c>
      <c r="P43" s="265" t="s">
        <v>25</v>
      </c>
      <c r="Q43" s="234">
        <v>0</v>
      </c>
      <c r="R43" s="265" t="s">
        <v>13</v>
      </c>
      <c r="S43" s="264" t="s">
        <v>13</v>
      </c>
      <c r="T43" s="265" t="s">
        <v>25</v>
      </c>
      <c r="U43" s="234">
        <v>0</v>
      </c>
      <c r="V43" s="265" t="s">
        <v>99</v>
      </c>
    </row>
    <row r="44" spans="1:24" s="237" customFormat="1" ht="12.75" customHeight="1">
      <c r="A44" s="481" t="s">
        <v>433</v>
      </c>
      <c r="B44" s="265"/>
      <c r="C44" s="265" t="s">
        <v>25</v>
      </c>
      <c r="D44" s="482">
        <f>-293+D16</f>
        <v>1284</v>
      </c>
      <c r="E44" s="445"/>
      <c r="F44" s="458" t="s">
        <v>25</v>
      </c>
      <c r="G44" s="482"/>
      <c r="H44" s="264" t="s">
        <v>25</v>
      </c>
      <c r="I44" s="400"/>
      <c r="J44" s="458" t="s">
        <v>25</v>
      </c>
      <c r="K44" s="482"/>
      <c r="L44" s="445"/>
      <c r="M44" s="265" t="s">
        <v>25</v>
      </c>
      <c r="N44" s="482">
        <f>-968+N16</f>
        <v>-2335</v>
      </c>
      <c r="O44" s="264" t="s">
        <v>25</v>
      </c>
      <c r="P44" s="265" t="s">
        <v>25</v>
      </c>
      <c r="Q44" s="234">
        <v>0</v>
      </c>
      <c r="R44" s="265" t="s">
        <v>13</v>
      </c>
      <c r="S44" s="264" t="s">
        <v>13</v>
      </c>
      <c r="T44" s="265" t="s">
        <v>25</v>
      </c>
      <c r="U44" s="234">
        <v>0</v>
      </c>
      <c r="V44" s="265" t="s">
        <v>99</v>
      </c>
      <c r="X44" s="416" t="s">
        <v>654</v>
      </c>
    </row>
    <row r="45" spans="1:24" s="237" customFormat="1" ht="12.75" customHeight="1">
      <c r="A45" s="481" t="s">
        <v>434</v>
      </c>
      <c r="B45" s="265"/>
      <c r="C45" s="239" t="s">
        <v>25</v>
      </c>
      <c r="D45" s="483">
        <f>860+D17</f>
        <v>558</v>
      </c>
      <c r="E45" s="445"/>
      <c r="F45" s="344" t="s">
        <v>25</v>
      </c>
      <c r="G45" s="483"/>
      <c r="H45" s="264" t="s">
        <v>25</v>
      </c>
      <c r="I45" s="400"/>
      <c r="J45" s="344" t="s">
        <v>25</v>
      </c>
      <c r="K45" s="483"/>
      <c r="L45" s="445"/>
      <c r="M45" s="239" t="s">
        <v>25</v>
      </c>
      <c r="N45" s="483">
        <f>-44+N17</f>
        <v>-499</v>
      </c>
      <c r="O45" s="264" t="s">
        <v>25</v>
      </c>
      <c r="P45" s="239" t="s">
        <v>25</v>
      </c>
      <c r="Q45" s="240">
        <v>0</v>
      </c>
      <c r="R45" s="265" t="s">
        <v>13</v>
      </c>
      <c r="S45" s="264" t="s">
        <v>13</v>
      </c>
      <c r="T45" s="239" t="s">
        <v>25</v>
      </c>
      <c r="U45" s="240">
        <v>0</v>
      </c>
      <c r="V45" s="265" t="s">
        <v>99</v>
      </c>
      <c r="X45" s="416" t="s">
        <v>654</v>
      </c>
    </row>
    <row r="46" spans="1:24" s="237" customFormat="1" ht="12.75" customHeight="1" thickBot="1">
      <c r="A46" s="297" t="s">
        <v>435</v>
      </c>
      <c r="B46" s="265"/>
      <c r="C46" s="241" t="s">
        <v>24</v>
      </c>
      <c r="D46" s="289">
        <f>SUM(D38:D45)</f>
        <v>167272</v>
      </c>
      <c r="E46" s="445"/>
      <c r="F46" s="241" t="s">
        <v>24</v>
      </c>
      <c r="G46" s="289">
        <f>SUM(G38:G45)</f>
        <v>0</v>
      </c>
      <c r="H46" s="264" t="s">
        <v>25</v>
      </c>
      <c r="I46" s="400"/>
      <c r="J46" s="241" t="s">
        <v>24</v>
      </c>
      <c r="K46" s="289">
        <f>SUM(K38:K45)</f>
        <v>0</v>
      </c>
      <c r="L46" s="445"/>
      <c r="M46" s="241" t="s">
        <v>24</v>
      </c>
      <c r="N46" s="289">
        <f>SUM(N38:N45)</f>
        <v>87762</v>
      </c>
      <c r="O46" s="264" t="s">
        <v>25</v>
      </c>
      <c r="P46" s="241" t="s">
        <v>24</v>
      </c>
      <c r="Q46" s="289">
        <f>SUM(Q38:Q45)</f>
        <v>0</v>
      </c>
      <c r="R46" s="265" t="s">
        <v>13</v>
      </c>
      <c r="S46" s="264" t="s">
        <v>13</v>
      </c>
      <c r="T46" s="241"/>
      <c r="U46" s="289">
        <f>SUM(U38:U45)</f>
        <v>0</v>
      </c>
      <c r="V46" s="265" t="s">
        <v>99</v>
      </c>
    </row>
    <row r="47" spans="1:24" s="237" customFormat="1" ht="12.75" customHeight="1" thickTop="1" thickBot="1">
      <c r="A47" s="297" t="s">
        <v>436</v>
      </c>
      <c r="B47" s="265"/>
      <c r="C47" s="241"/>
      <c r="D47" s="479">
        <f>D46/D48*100</f>
        <v>44.336654500539389</v>
      </c>
      <c r="E47" s="445"/>
      <c r="F47" s="241" t="s">
        <v>24</v>
      </c>
      <c r="G47" s="479" t="e">
        <f>G46/G48*100</f>
        <v>#VALUE!</v>
      </c>
      <c r="H47" s="445" t="s">
        <v>99</v>
      </c>
      <c r="I47" s="400"/>
      <c r="J47" s="241" t="s">
        <v>24</v>
      </c>
      <c r="K47" s="479">
        <f>K46/K48*100</f>
        <v>0</v>
      </c>
      <c r="L47" s="445"/>
      <c r="M47" s="241" t="s">
        <v>24</v>
      </c>
      <c r="N47" s="479">
        <f>N46/N48*100</f>
        <v>25.773086885274786</v>
      </c>
      <c r="O47" s="445" t="s">
        <v>99</v>
      </c>
      <c r="P47" s="241" t="s">
        <v>24</v>
      </c>
      <c r="Q47" s="252">
        <v>0</v>
      </c>
      <c r="R47" s="265"/>
      <c r="S47" s="264" t="s">
        <v>13</v>
      </c>
      <c r="T47" s="241" t="s">
        <v>25</v>
      </c>
      <c r="U47" s="252">
        <v>0</v>
      </c>
      <c r="V47" s="265" t="s">
        <v>99</v>
      </c>
    </row>
    <row r="48" spans="1:24" ht="15.75" thickTop="1">
      <c r="A48" s="376" t="s">
        <v>653</v>
      </c>
      <c r="B48" s="408"/>
      <c r="C48" s="408"/>
      <c r="D48" s="478">
        <f>FS_StatementsofIncome!G14</f>
        <v>377277</v>
      </c>
      <c r="G48" s="478" t="str">
        <f>FS_StatementsofIncome!J14</f>
        <v> </v>
      </c>
      <c r="K48" s="478">
        <f>FS_StatementsofIncome!K14</f>
        <v>171015</v>
      </c>
      <c r="N48" s="478">
        <f>FS_StatementsofIncome!N14</f>
        <v>340518</v>
      </c>
    </row>
  </sheetData>
  <mergeCells count="72">
    <mergeCell ref="C37:U37"/>
    <mergeCell ref="C35:D35"/>
    <mergeCell ref="M35:N35"/>
    <mergeCell ref="P35:Q35"/>
    <mergeCell ref="T35:U35"/>
    <mergeCell ref="C36:D36"/>
    <mergeCell ref="M36:N36"/>
    <mergeCell ref="P36:Q36"/>
    <mergeCell ref="T36:U36"/>
    <mergeCell ref="F36:G36"/>
    <mergeCell ref="J36:K36"/>
    <mergeCell ref="P34:Q34"/>
    <mergeCell ref="T34:U34"/>
    <mergeCell ref="C31:D31"/>
    <mergeCell ref="M31:N31"/>
    <mergeCell ref="P31:Q31"/>
    <mergeCell ref="T31:U31"/>
    <mergeCell ref="C32:D32"/>
    <mergeCell ref="M32:N32"/>
    <mergeCell ref="P32:Q32"/>
    <mergeCell ref="T32:U32"/>
    <mergeCell ref="C33:D33"/>
    <mergeCell ref="M33:N33"/>
    <mergeCell ref="P33:Q33"/>
    <mergeCell ref="T33:U33"/>
    <mergeCell ref="C34:D34"/>
    <mergeCell ref="M34:N34"/>
    <mergeCell ref="T3:U3"/>
    <mergeCell ref="M4:N4"/>
    <mergeCell ref="T4:U4"/>
    <mergeCell ref="M5:N5"/>
    <mergeCell ref="T5:U5"/>
    <mergeCell ref="P3:Q3"/>
    <mergeCell ref="P4:Q4"/>
    <mergeCell ref="P5:Q5"/>
    <mergeCell ref="C9:N9"/>
    <mergeCell ref="T6:U6"/>
    <mergeCell ref="M7:N7"/>
    <mergeCell ref="T7:U7"/>
    <mergeCell ref="M8:N8"/>
    <mergeCell ref="T8:U8"/>
    <mergeCell ref="C8:D8"/>
    <mergeCell ref="P6:Q6"/>
    <mergeCell ref="P7:Q7"/>
    <mergeCell ref="P8:Q8"/>
    <mergeCell ref="M6:N6"/>
    <mergeCell ref="F8:G8"/>
    <mergeCell ref="J8:K8"/>
    <mergeCell ref="C6:D6"/>
    <mergeCell ref="C7:D7"/>
    <mergeCell ref="F4:G4"/>
    <mergeCell ref="F5:G5"/>
    <mergeCell ref="F6:G6"/>
    <mergeCell ref="F7:G7"/>
    <mergeCell ref="C3:G3"/>
    <mergeCell ref="C4:D4"/>
    <mergeCell ref="C5:D5"/>
    <mergeCell ref="F31:G31"/>
    <mergeCell ref="F32:G32"/>
    <mergeCell ref="F33:G33"/>
    <mergeCell ref="F34:G34"/>
    <mergeCell ref="F35:G35"/>
    <mergeCell ref="J4:K4"/>
    <mergeCell ref="J5:K5"/>
    <mergeCell ref="J6:K6"/>
    <mergeCell ref="J7:K7"/>
    <mergeCell ref="J3:N3"/>
    <mergeCell ref="J31:K31"/>
    <mergeCell ref="J32:K32"/>
    <mergeCell ref="J33:K33"/>
    <mergeCell ref="J34:K34"/>
    <mergeCell ref="J35:K35"/>
  </mergeCells>
  <hyperlinks>
    <hyperlink ref="A1" location="MDA_ReconAdjustedEBITDA" display="MDA_ReconAdjustedEBITDA"/>
    <hyperlink ref="A29" location="MDA_ReconAdjustedEBITDA_YTD" display="MDA_ReconAdjustedEBITDA_YTD"/>
  </hyperlinks>
  <pageMargins left="0.7" right="0.7" top="0.75" bottom="0.75" header="0.3" footer="0.3"/>
  <pageSetup scale="7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19"/>
  <sheetViews>
    <sheetView tabSelected="1" zoomScaleNormal="100" workbookViewId="0">
      <selection activeCell="J14" sqref="J14"/>
    </sheetView>
  </sheetViews>
  <sheetFormatPr defaultRowHeight="15"/>
  <cols>
    <col min="1" max="1" width="85.7109375" customWidth="1"/>
    <col min="2" max="2" width="2.7109375" style="310" customWidth="1"/>
    <col min="3" max="3" width="1.7109375" style="310" customWidth="1"/>
    <col min="4" max="4" width="10.7109375" customWidth="1"/>
    <col min="5" max="7" width="1.7109375" style="310" customWidth="1"/>
    <col min="8" max="8" width="10.7109375" customWidth="1"/>
    <col min="9" max="9" width="2.7109375" style="310" customWidth="1"/>
    <col min="10" max="10" width="10.7109375" style="307" customWidth="1"/>
    <col min="11" max="11" width="2.7109375" style="310" customWidth="1"/>
    <col min="12" max="12" width="10.7109375" style="307" customWidth="1"/>
    <col min="13" max="13" width="2.7109375" style="310" customWidth="1"/>
  </cols>
  <sheetData>
    <row r="1" spans="1:13" ht="18.75">
      <c r="A1" s="316" t="s">
        <v>536</v>
      </c>
    </row>
    <row r="2" spans="1:13">
      <c r="A2" s="305"/>
    </row>
    <row r="3" spans="1:13" s="317" customFormat="1" ht="12.75">
      <c r="B3" s="312" t="s">
        <v>0</v>
      </c>
      <c r="C3" s="319"/>
      <c r="D3" s="306"/>
      <c r="E3" s="312" t="s">
        <v>13</v>
      </c>
      <c r="F3" s="312" t="s">
        <v>13</v>
      </c>
      <c r="G3" s="319"/>
      <c r="H3" s="306"/>
      <c r="I3" s="312" t="s">
        <v>0</v>
      </c>
      <c r="K3" s="312" t="s">
        <v>0</v>
      </c>
      <c r="L3" s="308" t="s">
        <v>534</v>
      </c>
      <c r="M3" s="312" t="s">
        <v>25</v>
      </c>
    </row>
    <row r="4" spans="1:13" s="317" customFormat="1" ht="12.75">
      <c r="A4" s="313" t="s">
        <v>798</v>
      </c>
      <c r="B4" s="312"/>
      <c r="C4" s="934" t="s">
        <v>1</v>
      </c>
      <c r="D4" s="934"/>
      <c r="E4" s="321"/>
      <c r="F4" s="312"/>
      <c r="G4" s="934" t="s">
        <v>28</v>
      </c>
      <c r="H4" s="934"/>
      <c r="I4" s="312"/>
      <c r="J4" s="308"/>
      <c r="K4" s="312"/>
      <c r="L4" s="308" t="s">
        <v>535</v>
      </c>
      <c r="M4" s="312" t="s">
        <v>25</v>
      </c>
    </row>
    <row r="5" spans="1:13" s="317" customFormat="1" ht="14.25">
      <c r="A5" s="313" t="s">
        <v>533</v>
      </c>
      <c r="B5" s="312"/>
      <c r="C5" s="935" t="s">
        <v>689</v>
      </c>
      <c r="D5" s="935"/>
      <c r="E5" s="321"/>
      <c r="F5" s="312"/>
      <c r="G5" s="935" t="s">
        <v>690</v>
      </c>
      <c r="H5" s="935"/>
      <c r="I5" s="312"/>
      <c r="J5" s="320" t="s">
        <v>391</v>
      </c>
      <c r="K5" s="312"/>
      <c r="L5" s="328" t="s">
        <v>691</v>
      </c>
      <c r="M5" s="312" t="s">
        <v>25</v>
      </c>
    </row>
    <row r="6" spans="1:13" s="318" customFormat="1" ht="12.75">
      <c r="A6" s="314" t="s">
        <v>34</v>
      </c>
      <c r="B6" s="309"/>
      <c r="C6" s="309" t="s">
        <v>24</v>
      </c>
      <c r="D6" s="311">
        <v>190.5</v>
      </c>
      <c r="E6" s="322"/>
      <c r="F6" s="309"/>
      <c r="G6" s="309" t="s">
        <v>24</v>
      </c>
      <c r="H6" s="311">
        <v>171</v>
      </c>
      <c r="I6" s="309" t="s">
        <v>25</v>
      </c>
      <c r="J6" s="311">
        <v>11.4</v>
      </c>
      <c r="K6" s="309" t="s">
        <v>392</v>
      </c>
      <c r="L6" s="311">
        <v>13.2</v>
      </c>
      <c r="M6" s="309" t="s">
        <v>99</v>
      </c>
    </row>
    <row r="7" spans="1:13" s="318" customFormat="1" ht="12.75">
      <c r="A7" s="315" t="s">
        <v>402</v>
      </c>
      <c r="B7" s="309"/>
      <c r="C7" s="309" t="s">
        <v>24</v>
      </c>
      <c r="D7" s="311">
        <v>107.1</v>
      </c>
      <c r="E7" s="322"/>
      <c r="F7" s="309"/>
      <c r="G7" s="309" t="s">
        <v>24</v>
      </c>
      <c r="H7" s="311">
        <v>95.1</v>
      </c>
      <c r="I7" s="309" t="s">
        <v>25</v>
      </c>
      <c r="J7" s="311">
        <v>12.5</v>
      </c>
      <c r="K7" s="309" t="s">
        <v>392</v>
      </c>
      <c r="L7" s="311">
        <v>13.9</v>
      </c>
      <c r="M7" s="309" t="s">
        <v>99</v>
      </c>
    </row>
    <row r="8" spans="1:13" s="318" customFormat="1" ht="12.75">
      <c r="A8" s="315" t="s">
        <v>403</v>
      </c>
      <c r="B8" s="309"/>
      <c r="C8" s="309" t="s">
        <v>24</v>
      </c>
      <c r="D8" s="311">
        <v>39.6</v>
      </c>
      <c r="E8" s="322"/>
      <c r="F8" s="309"/>
      <c r="G8" s="309" t="s">
        <v>24</v>
      </c>
      <c r="H8" s="311">
        <v>34.1</v>
      </c>
      <c r="I8" s="309" t="s">
        <v>25</v>
      </c>
      <c r="J8" s="311">
        <v>16.2</v>
      </c>
      <c r="K8" s="309" t="s">
        <v>392</v>
      </c>
      <c r="L8" s="311">
        <v>20</v>
      </c>
      <c r="M8" s="309" t="s">
        <v>99</v>
      </c>
    </row>
    <row r="9" spans="1:13" s="318" customFormat="1" ht="12.75">
      <c r="A9" s="315" t="s">
        <v>404</v>
      </c>
      <c r="B9" s="309"/>
      <c r="C9" s="309" t="s">
        <v>24</v>
      </c>
      <c r="D9" s="311">
        <v>11.1</v>
      </c>
      <c r="E9" s="322"/>
      <c r="F9" s="309"/>
      <c r="G9" s="309" t="s">
        <v>24</v>
      </c>
      <c r="H9" s="311">
        <v>9.6999999999999993</v>
      </c>
      <c r="I9" s="309" t="s">
        <v>25</v>
      </c>
      <c r="J9" s="311">
        <v>14.9</v>
      </c>
      <c r="K9" s="309" t="s">
        <v>392</v>
      </c>
      <c r="L9" s="311">
        <v>19.3</v>
      </c>
      <c r="M9" s="309" t="s">
        <v>99</v>
      </c>
    </row>
    <row r="10" spans="1:13" s="318" customFormat="1" ht="12.75">
      <c r="A10" s="315" t="s">
        <v>405</v>
      </c>
      <c r="B10" s="309"/>
      <c r="C10" s="309" t="s">
        <v>24</v>
      </c>
      <c r="D10" s="311">
        <v>10.3</v>
      </c>
      <c r="E10" s="322"/>
      <c r="F10" s="309"/>
      <c r="G10" s="309" t="s">
        <v>24</v>
      </c>
      <c r="H10" s="311">
        <v>8.5</v>
      </c>
      <c r="I10" s="309" t="s">
        <v>25</v>
      </c>
      <c r="J10" s="311">
        <v>21.9</v>
      </c>
      <c r="K10" s="309" t="s">
        <v>392</v>
      </c>
      <c r="L10" s="311">
        <v>22.8</v>
      </c>
      <c r="M10" s="309" t="s">
        <v>99</v>
      </c>
    </row>
    <row r="11" spans="1:13" s="318" customFormat="1" ht="12.75">
      <c r="A11" s="315" t="s">
        <v>200</v>
      </c>
      <c r="B11" s="309"/>
      <c r="C11" s="309" t="s">
        <v>24</v>
      </c>
      <c r="D11" s="311">
        <v>17.5</v>
      </c>
      <c r="E11" s="322"/>
      <c r="F11" s="309"/>
      <c r="G11" s="309" t="s">
        <v>24</v>
      </c>
      <c r="H11" s="311">
        <v>15.7</v>
      </c>
      <c r="I11" s="309" t="s">
        <v>25</v>
      </c>
      <c r="J11" s="311">
        <v>11.5</v>
      </c>
      <c r="K11" s="309" t="s">
        <v>392</v>
      </c>
      <c r="L11" s="311">
        <v>12.7</v>
      </c>
      <c r="M11" s="309" t="s">
        <v>99</v>
      </c>
    </row>
    <row r="12" spans="1:13" s="318" customFormat="1" ht="12.75">
      <c r="A12" s="315" t="s">
        <v>33</v>
      </c>
      <c r="B12" s="309"/>
      <c r="C12" s="309" t="s">
        <v>24</v>
      </c>
      <c r="D12" s="311">
        <v>4.8</v>
      </c>
      <c r="E12" s="322"/>
      <c r="F12" s="309"/>
      <c r="G12" s="309" t="s">
        <v>24</v>
      </c>
      <c r="H12" s="311">
        <v>7.9</v>
      </c>
      <c r="I12" s="309" t="s">
        <v>25</v>
      </c>
      <c r="J12" s="311">
        <v>-38.9</v>
      </c>
      <c r="K12" s="309" t="s">
        <v>392</v>
      </c>
      <c r="L12" s="311">
        <v>-39.700000000000003</v>
      </c>
      <c r="M12" s="309" t="s">
        <v>99</v>
      </c>
    </row>
    <row r="13" spans="1:13" s="318" customFormat="1" ht="14.25">
      <c r="A13" s="314" t="s">
        <v>692</v>
      </c>
      <c r="B13" s="309"/>
      <c r="C13" s="309" t="s">
        <v>24</v>
      </c>
      <c r="D13" s="311">
        <v>24.8</v>
      </c>
      <c r="E13" s="322"/>
      <c r="F13" s="309"/>
      <c r="G13" s="309" t="s">
        <v>24</v>
      </c>
      <c r="H13" s="311">
        <v>38.9</v>
      </c>
      <c r="I13" s="309" t="s">
        <v>25</v>
      </c>
      <c r="J13" s="311">
        <v>-36.200000000000003</v>
      </c>
      <c r="K13" s="309" t="s">
        <v>392</v>
      </c>
      <c r="L13" s="311">
        <v>-36.5</v>
      </c>
      <c r="M13" s="309" t="s">
        <v>99</v>
      </c>
    </row>
    <row r="14" spans="1:13" s="318" customFormat="1" ht="14.25">
      <c r="A14" s="314" t="s">
        <v>831</v>
      </c>
      <c r="B14" s="309"/>
      <c r="C14" s="309" t="s">
        <v>24</v>
      </c>
      <c r="D14" s="311">
        <v>12.8</v>
      </c>
      <c r="E14" s="322"/>
      <c r="F14" s="309"/>
      <c r="G14" s="309" t="s">
        <v>24</v>
      </c>
      <c r="H14" s="311">
        <v>0</v>
      </c>
      <c r="I14" s="309"/>
      <c r="J14" s="311">
        <v>0</v>
      </c>
      <c r="K14" s="309" t="s">
        <v>392</v>
      </c>
      <c r="L14" s="311">
        <v>0</v>
      </c>
      <c r="M14" s="309" t="s">
        <v>392</v>
      </c>
    </row>
    <row r="15" spans="1:13" s="318" customFormat="1" ht="14.25">
      <c r="A15" s="314" t="s">
        <v>832</v>
      </c>
      <c r="B15" s="309"/>
      <c r="C15" s="309" t="s">
        <v>24</v>
      </c>
      <c r="D15" s="332">
        <v>0.09</v>
      </c>
      <c r="E15" s="322"/>
      <c r="F15" s="309"/>
      <c r="G15" s="309" t="s">
        <v>24</v>
      </c>
      <c r="H15" s="332">
        <v>0.18</v>
      </c>
      <c r="I15" s="309" t="s">
        <v>25</v>
      </c>
      <c r="J15" s="311">
        <v>0</v>
      </c>
      <c r="K15" s="309" t="s">
        <v>392</v>
      </c>
      <c r="L15" s="311">
        <v>0</v>
      </c>
      <c r="M15" s="309" t="s">
        <v>99</v>
      </c>
    </row>
    <row r="16" spans="1:13" s="318" customFormat="1" ht="14.25">
      <c r="A16" s="314" t="s">
        <v>833</v>
      </c>
      <c r="B16" s="309"/>
      <c r="C16" s="309" t="s">
        <v>24</v>
      </c>
      <c r="D16" s="311">
        <v>86.9</v>
      </c>
      <c r="E16" s="322"/>
      <c r="F16" s="309"/>
      <c r="G16" s="309" t="s">
        <v>24</v>
      </c>
      <c r="H16" s="311">
        <v>74.8</v>
      </c>
      <c r="I16" s="309" t="s">
        <v>25</v>
      </c>
      <c r="J16" s="311">
        <v>16.2</v>
      </c>
      <c r="K16" s="309" t="s">
        <v>392</v>
      </c>
      <c r="L16" s="311">
        <v>18.899999999999999</v>
      </c>
      <c r="M16" s="309" t="s">
        <v>99</v>
      </c>
    </row>
    <row r="17" spans="1:13" s="318" customFormat="1" ht="14.25">
      <c r="A17" s="314" t="s">
        <v>834</v>
      </c>
      <c r="B17" s="309"/>
      <c r="C17" s="309" t="s">
        <v>25</v>
      </c>
      <c r="D17" s="624">
        <v>0.45600000000000002</v>
      </c>
      <c r="E17" s="322"/>
      <c r="F17" s="309"/>
      <c r="G17" s="309" t="s">
        <v>25</v>
      </c>
      <c r="H17" s="624">
        <v>0.438</v>
      </c>
      <c r="I17" s="309"/>
      <c r="J17" s="323" t="s">
        <v>693</v>
      </c>
      <c r="K17" s="309" t="s">
        <v>537</v>
      </c>
      <c r="L17" s="323" t="s">
        <v>694</v>
      </c>
      <c r="M17" s="309" t="s">
        <v>537</v>
      </c>
    </row>
    <row r="18" spans="1:13" s="318" customFormat="1" ht="14.25">
      <c r="A18" s="314" t="s">
        <v>835</v>
      </c>
      <c r="B18" s="309"/>
      <c r="C18" s="309" t="s">
        <v>24</v>
      </c>
      <c r="D18" s="311">
        <v>56.6</v>
      </c>
      <c r="E18" s="322"/>
      <c r="F18" s="309"/>
      <c r="G18" s="309" t="s">
        <v>24</v>
      </c>
      <c r="H18" s="311">
        <v>48.4</v>
      </c>
      <c r="I18" s="309" t="s">
        <v>25</v>
      </c>
      <c r="J18" s="311">
        <v>17</v>
      </c>
      <c r="K18" s="309" t="s">
        <v>392</v>
      </c>
      <c r="L18" s="311">
        <v>20.3</v>
      </c>
      <c r="M18" s="309" t="s">
        <v>99</v>
      </c>
    </row>
    <row r="19" spans="1:13" s="318" customFormat="1" ht="14.25">
      <c r="A19" s="314" t="s">
        <v>836</v>
      </c>
      <c r="B19" s="309"/>
      <c r="C19" s="309" t="s">
        <v>24</v>
      </c>
      <c r="D19" s="332">
        <v>0.25</v>
      </c>
      <c r="E19" s="322"/>
      <c r="F19" s="309"/>
      <c r="G19" s="309" t="s">
        <v>24</v>
      </c>
      <c r="H19" s="332">
        <v>0.23</v>
      </c>
      <c r="I19" s="309" t="s">
        <v>25</v>
      </c>
      <c r="J19" s="311">
        <v>8.5</v>
      </c>
      <c r="K19" s="309" t="s">
        <v>392</v>
      </c>
      <c r="L19" s="311">
        <v>11.5</v>
      </c>
      <c r="M19" s="309" t="s">
        <v>99</v>
      </c>
    </row>
  </sheetData>
  <mergeCells count="4">
    <mergeCell ref="C4:D4"/>
    <mergeCell ref="C5:D5"/>
    <mergeCell ref="G4:H4"/>
    <mergeCell ref="G5:H5"/>
  </mergeCells>
  <hyperlinks>
    <hyperlink ref="A1" location="Ex_AdjustedEBITDA" display="Ex_AdjustedEBITDA"/>
  </hyperlinks>
  <pageMargins left="0.7" right="0.7" top="0.75" bottom="0.75" header="0.3" footer="0.3"/>
  <pageSetup orientation="portrait" horizontalDpi="90" verticalDpi="9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S53"/>
  <sheetViews>
    <sheetView workbookViewId="0">
      <pane ySplit="7" topLeftCell="A8" activePane="bottomLeft" state="frozen"/>
      <selection activeCell="B1" sqref="B1"/>
      <selection pane="bottomLeft" activeCell="V32" sqref="V32"/>
    </sheetView>
  </sheetViews>
  <sheetFormatPr defaultRowHeight="15"/>
  <cols>
    <col min="1" max="1" width="50.7109375" style="41" customWidth="1"/>
    <col min="2" max="2" width="1.7109375" style="766" customWidth="1"/>
    <col min="3" max="3" width="1.5703125" style="67" customWidth="1"/>
    <col min="4" max="4" width="12.7109375" style="821" customWidth="1"/>
    <col min="5" max="5" width="1.7109375" style="187" customWidth="1"/>
    <col min="6" max="6" width="1.5703125" style="67" customWidth="1"/>
    <col min="7" max="7" width="15.7109375" style="821" customWidth="1"/>
    <col min="8" max="8" width="1.7109375" style="67" customWidth="1"/>
    <col min="9" max="9" width="1.7109375" style="187" customWidth="1"/>
    <col min="10" max="10" width="1.5703125" style="67" customWidth="1"/>
    <col min="11" max="11" width="12.7109375" style="821" customWidth="1"/>
    <col min="12" max="12" width="1.7109375" style="641" customWidth="1"/>
    <col min="13" max="13" width="1.5703125" style="67" customWidth="1"/>
    <col min="14" max="14" width="12.7109375" style="821" customWidth="1"/>
    <col min="15" max="15" width="1.7109375" style="43" customWidth="1"/>
    <col min="16" max="17" width="9.140625" style="41"/>
    <col min="18" max="18" width="2.7109375" style="67" customWidth="1"/>
    <col min="19" max="16384" width="9.140625" style="41"/>
  </cols>
  <sheetData>
    <row r="1" spans="1:19" ht="18.75">
      <c r="A1" s="42" t="s">
        <v>49</v>
      </c>
      <c r="K1" s="825" t="s">
        <v>497</v>
      </c>
    </row>
    <row r="2" spans="1:19">
      <c r="A2" s="44"/>
    </row>
    <row r="3" spans="1:19" s="378" customFormat="1" ht="11.25">
      <c r="A3" s="68"/>
      <c r="B3" s="117" t="s">
        <v>0</v>
      </c>
      <c r="C3" s="901" t="s">
        <v>1</v>
      </c>
      <c r="D3" s="901"/>
      <c r="E3" s="604" t="s">
        <v>0</v>
      </c>
      <c r="F3" s="901" t="s">
        <v>1</v>
      </c>
      <c r="G3" s="901"/>
      <c r="H3" s="604" t="s">
        <v>13</v>
      </c>
      <c r="I3" s="89" t="s">
        <v>13</v>
      </c>
      <c r="J3" s="901" t="s">
        <v>28</v>
      </c>
      <c r="K3" s="901"/>
      <c r="L3" s="243" t="s">
        <v>13</v>
      </c>
      <c r="M3" s="901" t="s">
        <v>28</v>
      </c>
      <c r="N3" s="901"/>
      <c r="O3" s="654" t="s">
        <v>25</v>
      </c>
      <c r="R3" s="604" t="s">
        <v>0</v>
      </c>
    </row>
    <row r="4" spans="1:19" s="378" customFormat="1" ht="11.25">
      <c r="A4" s="68"/>
      <c r="B4" s="117"/>
      <c r="C4" s="904" t="s">
        <v>29</v>
      </c>
      <c r="D4" s="904"/>
      <c r="E4" s="604"/>
      <c r="F4" s="904" t="s">
        <v>466</v>
      </c>
      <c r="G4" s="904"/>
      <c r="H4" s="91"/>
      <c r="I4" s="89"/>
      <c r="J4" s="904" t="s">
        <v>29</v>
      </c>
      <c r="K4" s="904"/>
      <c r="L4" s="243"/>
      <c r="M4" s="904" t="s">
        <v>466</v>
      </c>
      <c r="N4" s="904"/>
      <c r="O4" s="654" t="s">
        <v>25</v>
      </c>
      <c r="R4" s="604"/>
    </row>
    <row r="5" spans="1:19" s="378" customFormat="1" ht="11.25">
      <c r="A5" s="68"/>
      <c r="B5" s="117"/>
      <c r="C5" s="904" t="s">
        <v>30</v>
      </c>
      <c r="D5" s="904"/>
      <c r="E5" s="604"/>
      <c r="F5" s="904" t="s">
        <v>30</v>
      </c>
      <c r="G5" s="904"/>
      <c r="H5" s="91"/>
      <c r="I5" s="89"/>
      <c r="J5" s="904" t="s">
        <v>30</v>
      </c>
      <c r="K5" s="904"/>
      <c r="L5" s="243"/>
      <c r="M5" s="904" t="s">
        <v>30</v>
      </c>
      <c r="N5" s="904"/>
      <c r="O5" s="654" t="s">
        <v>25</v>
      </c>
      <c r="R5" s="604"/>
    </row>
    <row r="6" spans="1:19" s="378" customFormat="1" ht="11.25">
      <c r="A6" s="68"/>
      <c r="B6" s="117"/>
      <c r="C6" s="904" t="str">
        <f>CP_Longdate</f>
        <v>June 30, </v>
      </c>
      <c r="D6" s="904"/>
      <c r="E6" s="604"/>
      <c r="F6" s="904" t="str">
        <f>CP_Longdate</f>
        <v>June 30, </v>
      </c>
      <c r="G6" s="904"/>
      <c r="H6" s="91"/>
      <c r="I6" s="89"/>
      <c r="J6" s="904" t="str">
        <f>CP_Longdate</f>
        <v>June 30, </v>
      </c>
      <c r="K6" s="904"/>
      <c r="L6" s="243"/>
      <c r="M6" s="904" t="str">
        <f>CP_Longdate</f>
        <v>June 30, </v>
      </c>
      <c r="N6" s="904"/>
      <c r="O6" s="654" t="s">
        <v>25</v>
      </c>
      <c r="R6" s="604"/>
    </row>
    <row r="7" spans="1:19" s="378" customFormat="1" ht="11.25">
      <c r="A7" s="92"/>
      <c r="B7" s="117"/>
      <c r="C7" s="901">
        <f>CY</f>
        <v>2019</v>
      </c>
      <c r="D7" s="901"/>
      <c r="E7" s="604"/>
      <c r="F7" s="901">
        <f>CY</f>
        <v>2019</v>
      </c>
      <c r="G7" s="901"/>
      <c r="H7" s="91"/>
      <c r="I7" s="93"/>
      <c r="J7" s="902">
        <f>PY</f>
        <v>2018</v>
      </c>
      <c r="K7" s="902"/>
      <c r="L7" s="287"/>
      <c r="M7" s="902">
        <f>PY</f>
        <v>2018</v>
      </c>
      <c r="N7" s="902"/>
      <c r="O7" s="653" t="s">
        <v>25</v>
      </c>
      <c r="R7" s="604"/>
    </row>
    <row r="8" spans="1:19" s="564" customFormat="1" ht="11.25">
      <c r="A8" s="119" t="s">
        <v>31</v>
      </c>
      <c r="B8" s="117"/>
      <c r="C8" s="91"/>
      <c r="D8" s="822"/>
      <c r="E8" s="604"/>
      <c r="F8" s="91"/>
      <c r="G8" s="822"/>
      <c r="H8" s="91"/>
      <c r="I8" s="93"/>
      <c r="J8" s="69"/>
      <c r="K8" s="826"/>
      <c r="L8" s="287"/>
      <c r="M8" s="69"/>
      <c r="N8" s="826"/>
      <c r="O8" s="69"/>
      <c r="R8" s="604"/>
    </row>
    <row r="9" spans="1:19" s="564" customFormat="1" ht="11.25">
      <c r="A9" s="613" t="s">
        <v>498</v>
      </c>
      <c r="B9" s="122"/>
      <c r="C9" s="186" t="s">
        <v>24</v>
      </c>
      <c r="D9" s="546">
        <v>103952</v>
      </c>
      <c r="E9" s="186"/>
      <c r="F9" s="186" t="s">
        <v>24</v>
      </c>
      <c r="G9" s="546">
        <v>206592</v>
      </c>
      <c r="H9" s="186"/>
      <c r="I9" s="93"/>
      <c r="J9" s="186" t="s">
        <v>24</v>
      </c>
      <c r="K9" s="546">
        <v>91030</v>
      </c>
      <c r="L9" s="287"/>
      <c r="M9" s="186" t="s">
        <v>24</v>
      </c>
      <c r="N9" s="546">
        <v>181169</v>
      </c>
      <c r="O9" s="186"/>
      <c r="R9" s="186"/>
      <c r="S9" s="564" t="s">
        <v>576</v>
      </c>
    </row>
    <row r="10" spans="1:19" s="564" customFormat="1" ht="11.25">
      <c r="A10" s="613" t="s">
        <v>499</v>
      </c>
      <c r="B10" s="122"/>
      <c r="C10" s="186" t="s">
        <v>25</v>
      </c>
      <c r="D10" s="546">
        <v>34566</v>
      </c>
      <c r="E10" s="186"/>
      <c r="F10" s="186" t="s">
        <v>25</v>
      </c>
      <c r="G10" s="546">
        <v>69011</v>
      </c>
      <c r="H10" s="186"/>
      <c r="I10" s="93"/>
      <c r="J10" s="186" t="s">
        <v>25</v>
      </c>
      <c r="K10" s="546">
        <v>37647</v>
      </c>
      <c r="L10" s="287"/>
      <c r="M10" s="186" t="s">
        <v>25</v>
      </c>
      <c r="N10" s="546">
        <v>73973</v>
      </c>
      <c r="O10" s="186"/>
      <c r="R10" s="186"/>
    </row>
    <row r="11" spans="1:19" s="564" customFormat="1" ht="11.25">
      <c r="A11" s="613" t="s">
        <v>500</v>
      </c>
      <c r="B11" s="122"/>
      <c r="C11" s="186" t="s">
        <v>25</v>
      </c>
      <c r="D11" s="546">
        <v>36413</v>
      </c>
      <c r="E11" s="186"/>
      <c r="F11" s="186" t="s">
        <v>25</v>
      </c>
      <c r="G11" s="546">
        <v>70610</v>
      </c>
      <c r="H11" s="186"/>
      <c r="I11" s="93"/>
      <c r="J11" s="186" t="s">
        <v>25</v>
      </c>
      <c r="K11" s="546">
        <v>27553</v>
      </c>
      <c r="L11" s="287"/>
      <c r="M11" s="186" t="s">
        <v>25</v>
      </c>
      <c r="N11" s="546">
        <v>55436</v>
      </c>
      <c r="O11" s="186"/>
      <c r="R11" s="186"/>
    </row>
    <row r="12" spans="1:19" s="564" customFormat="1" ht="11.25">
      <c r="A12" s="613" t="s">
        <v>32</v>
      </c>
      <c r="B12" s="122"/>
      <c r="C12" s="186" t="s">
        <v>25</v>
      </c>
      <c r="D12" s="546">
        <v>13385</v>
      </c>
      <c r="E12" s="186"/>
      <c r="F12" s="186" t="s">
        <v>25</v>
      </c>
      <c r="G12" s="546">
        <v>27001</v>
      </c>
      <c r="H12" s="186"/>
      <c r="I12" s="93"/>
      <c r="J12" s="186" t="s">
        <v>25</v>
      </c>
      <c r="K12" s="546">
        <v>12081</v>
      </c>
      <c r="L12" s="287"/>
      <c r="M12" s="186" t="s">
        <v>25</v>
      </c>
      <c r="N12" s="546">
        <v>24318</v>
      </c>
      <c r="O12" s="186"/>
      <c r="R12" s="186"/>
    </row>
    <row r="13" spans="1:19" s="564" customFormat="1" ht="11.25">
      <c r="A13" s="613" t="s">
        <v>33</v>
      </c>
      <c r="B13" s="117"/>
      <c r="C13" s="158" t="s">
        <v>25</v>
      </c>
      <c r="D13" s="159">
        <v>2169</v>
      </c>
      <c r="E13" s="604"/>
      <c r="F13" s="158" t="s">
        <v>25</v>
      </c>
      <c r="G13" s="159">
        <v>4063</v>
      </c>
      <c r="H13" s="604"/>
      <c r="I13" s="89"/>
      <c r="J13" s="158" t="s">
        <v>25</v>
      </c>
      <c r="K13" s="159">
        <v>2704</v>
      </c>
      <c r="L13" s="243"/>
      <c r="M13" s="158" t="s">
        <v>25</v>
      </c>
      <c r="N13" s="159">
        <v>5622</v>
      </c>
      <c r="O13" s="604"/>
      <c r="R13" s="604"/>
    </row>
    <row r="14" spans="1:19" s="564" customFormat="1" ht="11.25">
      <c r="A14" s="711" t="s">
        <v>34</v>
      </c>
      <c r="B14" s="122"/>
      <c r="C14" s="69" t="s">
        <v>25</v>
      </c>
      <c r="D14" s="712">
        <f>SUM(D9:D13)</f>
        <v>190485</v>
      </c>
      <c r="E14" s="186"/>
      <c r="F14" s="69" t="s">
        <v>25</v>
      </c>
      <c r="G14" s="712">
        <f>SUM(G9:G13)</f>
        <v>377277</v>
      </c>
      <c r="H14" s="69"/>
      <c r="I14" s="93"/>
      <c r="J14" s="69" t="s">
        <v>25</v>
      </c>
      <c r="K14" s="712">
        <f>SUM(K9:K13)</f>
        <v>171015</v>
      </c>
      <c r="L14" s="287"/>
      <c r="M14" s="69" t="s">
        <v>25</v>
      </c>
      <c r="N14" s="712">
        <f>SUM(N9:N13)</f>
        <v>340518</v>
      </c>
      <c r="O14" s="69"/>
      <c r="R14" s="186"/>
    </row>
    <row r="15" spans="1:19" s="564" customFormat="1" ht="11.25">
      <c r="A15" s="613" t="s">
        <v>35</v>
      </c>
      <c r="B15" s="117"/>
      <c r="C15" s="604" t="s">
        <v>25</v>
      </c>
      <c r="D15" s="546">
        <v>0</v>
      </c>
      <c r="E15" s="604"/>
      <c r="F15" s="604" t="s">
        <v>25</v>
      </c>
      <c r="G15" s="546">
        <v>0</v>
      </c>
      <c r="H15" s="604"/>
      <c r="I15" s="93"/>
      <c r="J15" s="186" t="s">
        <v>25</v>
      </c>
      <c r="K15" s="546">
        <v>-19297</v>
      </c>
      <c r="L15" s="287"/>
      <c r="M15" s="186" t="s">
        <v>25</v>
      </c>
      <c r="N15" s="546">
        <v>-29367</v>
      </c>
      <c r="O15" s="186"/>
      <c r="R15" s="604"/>
    </row>
    <row r="16" spans="1:19" s="564" customFormat="1" ht="11.25">
      <c r="A16" s="68" t="s">
        <v>36</v>
      </c>
      <c r="B16" s="122"/>
      <c r="C16" s="713" t="s">
        <v>25</v>
      </c>
      <c r="D16" s="714">
        <f>SUM(D14:D15)</f>
        <v>190485</v>
      </c>
      <c r="E16" s="186"/>
      <c r="F16" s="713" t="s">
        <v>25</v>
      </c>
      <c r="G16" s="714">
        <f>SUM(G14:G15)</f>
        <v>377277</v>
      </c>
      <c r="H16" s="69"/>
      <c r="I16" s="93"/>
      <c r="J16" s="713" t="s">
        <v>25</v>
      </c>
      <c r="K16" s="714">
        <f>SUM(K14:K15)</f>
        <v>151718</v>
      </c>
      <c r="L16" s="287"/>
      <c r="M16" s="713" t="s">
        <v>25</v>
      </c>
      <c r="N16" s="714">
        <f>SUM(N14:N15)</f>
        <v>311151</v>
      </c>
      <c r="O16" s="69"/>
      <c r="R16" s="186"/>
    </row>
    <row r="17" spans="1:18" s="564" customFormat="1" ht="11.25">
      <c r="A17" s="715"/>
      <c r="B17" s="122"/>
      <c r="C17" s="186"/>
      <c r="D17" s="550"/>
      <c r="E17" s="186"/>
      <c r="F17" s="186"/>
      <c r="G17" s="550"/>
      <c r="H17" s="186"/>
      <c r="I17" s="93"/>
      <c r="J17" s="186"/>
      <c r="K17" s="550"/>
      <c r="L17" s="287"/>
      <c r="M17" s="186"/>
      <c r="N17" s="550"/>
      <c r="O17" s="186"/>
      <c r="R17" s="186"/>
    </row>
    <row r="18" spans="1:18" s="564" customFormat="1" ht="11.25">
      <c r="A18" s="68" t="s">
        <v>37</v>
      </c>
      <c r="B18" s="122"/>
      <c r="C18" s="186" t="s">
        <v>25</v>
      </c>
      <c r="D18" s="546" t="s">
        <v>13</v>
      </c>
      <c r="E18" s="186"/>
      <c r="F18" s="186" t="s">
        <v>25</v>
      </c>
      <c r="G18" s="546" t="s">
        <v>13</v>
      </c>
      <c r="H18" s="186"/>
      <c r="I18" s="93"/>
      <c r="J18" s="186" t="s">
        <v>25</v>
      </c>
      <c r="K18" s="546" t="s">
        <v>13</v>
      </c>
      <c r="L18" s="287"/>
      <c r="M18" s="186" t="s">
        <v>25</v>
      </c>
      <c r="N18" s="546" t="s">
        <v>13</v>
      </c>
      <c r="O18" s="186"/>
      <c r="R18" s="186"/>
    </row>
    <row r="19" spans="1:18" s="564" customFormat="1" ht="11.25">
      <c r="A19" s="613" t="s">
        <v>38</v>
      </c>
      <c r="B19" s="122"/>
      <c r="C19" s="186" t="s">
        <v>25</v>
      </c>
      <c r="D19" s="546">
        <v>95995</v>
      </c>
      <c r="E19" s="186"/>
      <c r="F19" s="186" t="s">
        <v>25</v>
      </c>
      <c r="G19" s="546">
        <v>173268</v>
      </c>
      <c r="H19" s="186"/>
      <c r="I19" s="93"/>
      <c r="J19" s="186" t="s">
        <v>25</v>
      </c>
      <c r="K19" s="546">
        <v>68407</v>
      </c>
      <c r="L19" s="287"/>
      <c r="M19" s="186" t="s">
        <v>25</v>
      </c>
      <c r="N19" s="546">
        <v>139977</v>
      </c>
      <c r="O19" s="186"/>
      <c r="R19" s="186"/>
    </row>
    <row r="20" spans="1:18" s="564" customFormat="1" ht="11.25">
      <c r="A20" s="613" t="s">
        <v>39</v>
      </c>
      <c r="B20" s="122"/>
      <c r="C20" s="186" t="s">
        <v>25</v>
      </c>
      <c r="D20" s="546">
        <v>34292</v>
      </c>
      <c r="E20" s="186"/>
      <c r="F20" s="186" t="s">
        <v>25</v>
      </c>
      <c r="G20" s="546">
        <v>67795</v>
      </c>
      <c r="H20" s="186"/>
      <c r="I20" s="93"/>
      <c r="J20" s="186" t="s">
        <v>25</v>
      </c>
      <c r="K20" s="546">
        <v>16178</v>
      </c>
      <c r="L20" s="287"/>
      <c r="M20" s="186" t="s">
        <v>25</v>
      </c>
      <c r="N20" s="546">
        <v>32446</v>
      </c>
      <c r="O20" s="186"/>
      <c r="R20" s="186"/>
    </row>
    <row r="21" spans="1:18" s="564" customFormat="1" ht="11.25">
      <c r="A21" s="613" t="s">
        <v>501</v>
      </c>
      <c r="B21" s="122"/>
      <c r="C21" s="186" t="s">
        <v>25</v>
      </c>
      <c r="D21" s="546">
        <v>9519</v>
      </c>
      <c r="E21" s="186"/>
      <c r="F21" s="186" t="s">
        <v>25</v>
      </c>
      <c r="G21" s="546">
        <v>19559</v>
      </c>
      <c r="H21" s="186"/>
      <c r="I21" s="93"/>
      <c r="J21" s="186" t="s">
        <v>25</v>
      </c>
      <c r="K21" s="546">
        <v>9023</v>
      </c>
      <c r="L21" s="287"/>
      <c r="M21" s="186" t="s">
        <v>25</v>
      </c>
      <c r="N21" s="546">
        <v>17486</v>
      </c>
      <c r="O21" s="186"/>
      <c r="R21" s="186"/>
    </row>
    <row r="22" spans="1:18" s="564" customFormat="1" ht="11.25">
      <c r="A22" s="613" t="s">
        <v>502</v>
      </c>
      <c r="B22" s="122"/>
      <c r="C22" s="186" t="s">
        <v>25</v>
      </c>
      <c r="D22" s="546">
        <v>9365</v>
      </c>
      <c r="E22" s="186"/>
      <c r="F22" s="186" t="s">
        <v>25</v>
      </c>
      <c r="G22" s="546">
        <v>18454</v>
      </c>
      <c r="H22" s="186"/>
      <c r="I22" s="93"/>
      <c r="J22" s="186" t="s">
        <v>25</v>
      </c>
      <c r="K22" s="546">
        <v>7153</v>
      </c>
      <c r="L22" s="287"/>
      <c r="M22" s="186" t="s">
        <v>25</v>
      </c>
      <c r="N22" s="546">
        <v>13670</v>
      </c>
      <c r="O22" s="186"/>
      <c r="R22" s="186"/>
    </row>
    <row r="23" spans="1:18" s="564" customFormat="1" ht="11.25">
      <c r="A23" s="613" t="s">
        <v>40</v>
      </c>
      <c r="B23" s="122"/>
      <c r="C23" s="186" t="s">
        <v>25</v>
      </c>
      <c r="D23" s="546">
        <v>6738</v>
      </c>
      <c r="E23" s="186"/>
      <c r="F23" s="186" t="s">
        <v>25</v>
      </c>
      <c r="G23" s="546">
        <v>13709</v>
      </c>
      <c r="H23" s="186"/>
      <c r="I23" s="93"/>
      <c r="J23" s="186" t="s">
        <v>25</v>
      </c>
      <c r="K23" s="546">
        <v>7276</v>
      </c>
      <c r="L23" s="287"/>
      <c r="M23" s="186" t="s">
        <v>25</v>
      </c>
      <c r="N23" s="546">
        <v>12814</v>
      </c>
      <c r="O23" s="186"/>
      <c r="R23" s="186"/>
    </row>
    <row r="24" spans="1:18" s="564" customFormat="1" ht="11.25">
      <c r="A24" s="613" t="s">
        <v>503</v>
      </c>
      <c r="B24" s="117"/>
      <c r="C24" s="604" t="s">
        <v>25</v>
      </c>
      <c r="D24" s="605">
        <v>3621</v>
      </c>
      <c r="E24" s="604"/>
      <c r="F24" s="604" t="s">
        <v>25</v>
      </c>
      <c r="G24" s="605">
        <v>7260</v>
      </c>
      <c r="H24" s="604"/>
      <c r="I24" s="89"/>
      <c r="J24" s="604" t="s">
        <v>25</v>
      </c>
      <c r="K24" s="605">
        <v>3519</v>
      </c>
      <c r="L24" s="243"/>
      <c r="M24" s="604" t="s">
        <v>25</v>
      </c>
      <c r="N24" s="605">
        <v>7241</v>
      </c>
      <c r="O24" s="604"/>
      <c r="R24" s="604"/>
    </row>
    <row r="25" spans="1:18" s="564" customFormat="1" ht="11.25">
      <c r="A25" s="711" t="s">
        <v>41</v>
      </c>
      <c r="B25" s="122"/>
      <c r="C25" s="551" t="s">
        <v>25</v>
      </c>
      <c r="D25" s="552">
        <f>SUM(D19:D24)</f>
        <v>159530</v>
      </c>
      <c r="E25" s="186"/>
      <c r="F25" s="551" t="s">
        <v>25</v>
      </c>
      <c r="G25" s="552">
        <f>SUM(G19:G24)</f>
        <v>300045</v>
      </c>
      <c r="H25" s="186"/>
      <c r="I25" s="93"/>
      <c r="J25" s="551" t="s">
        <v>25</v>
      </c>
      <c r="K25" s="552">
        <f>SUM(K19:K24)</f>
        <v>111556</v>
      </c>
      <c r="L25" s="287"/>
      <c r="M25" s="551" t="s">
        <v>25</v>
      </c>
      <c r="N25" s="552">
        <f>SUM(N19:N24)</f>
        <v>223634</v>
      </c>
      <c r="O25" s="186"/>
      <c r="R25" s="186"/>
    </row>
    <row r="26" spans="1:18" s="564" customFormat="1" ht="11.25">
      <c r="A26" s="68" t="s">
        <v>42</v>
      </c>
      <c r="B26" s="122"/>
      <c r="C26" s="713" t="s">
        <v>25</v>
      </c>
      <c r="D26" s="714">
        <f>SUM(D16-D25)</f>
        <v>30955</v>
      </c>
      <c r="E26" s="186"/>
      <c r="F26" s="713" t="s">
        <v>25</v>
      </c>
      <c r="G26" s="714">
        <f>SUM(G16-G25)</f>
        <v>77232</v>
      </c>
      <c r="H26" s="69"/>
      <c r="I26" s="93"/>
      <c r="J26" s="713" t="s">
        <v>25</v>
      </c>
      <c r="K26" s="714">
        <f>SUM(K16-K25)</f>
        <v>40162</v>
      </c>
      <c r="L26" s="287"/>
      <c r="M26" s="713" t="s">
        <v>25</v>
      </c>
      <c r="N26" s="714">
        <f>SUM(N16-N25)</f>
        <v>87517</v>
      </c>
      <c r="O26" s="69"/>
      <c r="R26" s="186"/>
    </row>
    <row r="27" spans="1:18" s="564" customFormat="1" ht="11.25">
      <c r="A27" s="613" t="s">
        <v>600</v>
      </c>
      <c r="B27" s="117"/>
      <c r="C27" s="569" t="s">
        <v>25</v>
      </c>
      <c r="D27" s="570">
        <v>175</v>
      </c>
      <c r="E27" s="604"/>
      <c r="F27" s="569" t="s">
        <v>25</v>
      </c>
      <c r="G27" s="570">
        <v>1033</v>
      </c>
      <c r="H27" s="604"/>
      <c r="I27" s="89"/>
      <c r="J27" s="569" t="s">
        <v>25</v>
      </c>
      <c r="K27" s="570">
        <v>582</v>
      </c>
      <c r="L27" s="243"/>
      <c r="M27" s="569" t="s">
        <v>25</v>
      </c>
      <c r="N27" s="570">
        <v>1053</v>
      </c>
      <c r="O27" s="604"/>
      <c r="R27" s="604"/>
    </row>
    <row r="28" spans="1:18" s="564" customFormat="1" ht="11.25">
      <c r="A28" s="68" t="s">
        <v>43</v>
      </c>
      <c r="B28" s="122"/>
      <c r="C28" s="69" t="s">
        <v>25</v>
      </c>
      <c r="D28" s="712">
        <f>SUM(D26:D27)</f>
        <v>31130</v>
      </c>
      <c r="E28" s="186"/>
      <c r="F28" s="69" t="s">
        <v>25</v>
      </c>
      <c r="G28" s="712">
        <f>SUM(G26:G27)</f>
        <v>78265</v>
      </c>
      <c r="H28" s="69"/>
      <c r="I28" s="93"/>
      <c r="J28" s="69" t="s">
        <v>25</v>
      </c>
      <c r="K28" s="712">
        <f>SUM(K26:K27)</f>
        <v>40744</v>
      </c>
      <c r="L28" s="287"/>
      <c r="M28" s="69" t="s">
        <v>25</v>
      </c>
      <c r="N28" s="712">
        <f>SUM(N26:N27)</f>
        <v>88570</v>
      </c>
      <c r="O28" s="69"/>
      <c r="R28" s="186"/>
    </row>
    <row r="29" spans="1:18" s="564" customFormat="1" ht="11.25">
      <c r="A29" s="603" t="s">
        <v>44</v>
      </c>
      <c r="B29" s="117"/>
      <c r="C29" s="604" t="s">
        <v>25</v>
      </c>
      <c r="D29" s="605">
        <v>-6314</v>
      </c>
      <c r="E29" s="604"/>
      <c r="F29" s="604" t="s">
        <v>25</v>
      </c>
      <c r="G29" s="605">
        <v>-11097</v>
      </c>
      <c r="H29" s="604"/>
      <c r="I29" s="89"/>
      <c r="J29" s="604" t="s">
        <v>25</v>
      </c>
      <c r="K29" s="605">
        <v>-1847</v>
      </c>
      <c r="L29" s="243"/>
      <c r="M29" s="604" t="s">
        <v>25</v>
      </c>
      <c r="N29" s="605">
        <v>-4365</v>
      </c>
      <c r="O29" s="604"/>
      <c r="R29" s="604"/>
    </row>
    <row r="30" spans="1:18" s="564" customFormat="1" ht="12" thickBot="1">
      <c r="A30" s="68" t="s">
        <v>45</v>
      </c>
      <c r="B30" s="122"/>
      <c r="C30" s="716" t="s">
        <v>24</v>
      </c>
      <c r="D30" s="717">
        <f>SUM(D28:D29)</f>
        <v>24816</v>
      </c>
      <c r="E30" s="287"/>
      <c r="F30" s="716" t="s">
        <v>24</v>
      </c>
      <c r="G30" s="717">
        <f>SUM(G28:G29)</f>
        <v>67168</v>
      </c>
      <c r="H30" s="718"/>
      <c r="I30" s="89"/>
      <c r="J30" s="719" t="s">
        <v>24</v>
      </c>
      <c r="K30" s="720">
        <f>SUM(K28:K29)</f>
        <v>38897</v>
      </c>
      <c r="L30" s="287"/>
      <c r="M30" s="719" t="s">
        <v>24</v>
      </c>
      <c r="N30" s="720">
        <f>SUM(N28:N29)</f>
        <v>84205</v>
      </c>
      <c r="O30" s="69"/>
      <c r="R30" s="186"/>
    </row>
    <row r="31" spans="1:18" s="564" customFormat="1" ht="12" thickTop="1">
      <c r="A31" s="603" t="s">
        <v>595</v>
      </c>
      <c r="B31" s="122"/>
      <c r="C31" s="571"/>
      <c r="D31" s="572">
        <v>0</v>
      </c>
      <c r="E31" s="287"/>
      <c r="F31" s="571"/>
      <c r="G31" s="572">
        <v>42352</v>
      </c>
      <c r="H31" s="287"/>
      <c r="I31" s="89"/>
      <c r="J31" s="287"/>
      <c r="K31" s="721"/>
      <c r="L31" s="287"/>
      <c r="M31" s="287"/>
      <c r="N31" s="721"/>
      <c r="O31" s="186"/>
      <c r="R31" s="186"/>
    </row>
    <row r="32" spans="1:18" s="564" customFormat="1" ht="22.5">
      <c r="A32" s="603" t="s">
        <v>601</v>
      </c>
      <c r="B32" s="122"/>
      <c r="C32" s="287"/>
      <c r="D32" s="721">
        <f>D30-D31</f>
        <v>24816</v>
      </c>
      <c r="E32" s="287"/>
      <c r="F32" s="287"/>
      <c r="G32" s="721">
        <f>G30-G31</f>
        <v>24816</v>
      </c>
      <c r="H32" s="287"/>
      <c r="I32" s="89"/>
      <c r="J32" s="287"/>
      <c r="K32" s="721"/>
      <c r="L32" s="287"/>
      <c r="M32" s="287"/>
      <c r="N32" s="721"/>
      <c r="O32" s="186"/>
      <c r="R32" s="186"/>
    </row>
    <row r="33" spans="1:18" s="564" customFormat="1" ht="11.25">
      <c r="A33" s="603" t="s">
        <v>504</v>
      </c>
      <c r="B33" s="122"/>
      <c r="C33" s="718"/>
      <c r="D33" s="721">
        <v>11988</v>
      </c>
      <c r="E33" s="186"/>
      <c r="F33" s="287"/>
      <c r="G33" s="721">
        <v>11988</v>
      </c>
      <c r="H33" s="69"/>
      <c r="I33" s="93"/>
      <c r="J33" s="718"/>
      <c r="K33" s="721"/>
      <c r="L33" s="287"/>
      <c r="M33" s="287"/>
      <c r="N33" s="721"/>
      <c r="O33" s="69"/>
      <c r="R33" s="186"/>
    </row>
    <row r="34" spans="1:18" s="564" customFormat="1" ht="12" thickBot="1">
      <c r="A34" s="68" t="s">
        <v>505</v>
      </c>
      <c r="B34" s="122"/>
      <c r="C34" s="719" t="s">
        <v>24</v>
      </c>
      <c r="D34" s="720">
        <f>D30-D31-D33</f>
        <v>12828</v>
      </c>
      <c r="E34" s="186"/>
      <c r="F34" s="719" t="s">
        <v>24</v>
      </c>
      <c r="G34" s="720">
        <f>G30-G31-G33</f>
        <v>12828</v>
      </c>
      <c r="H34" s="69"/>
      <c r="I34" s="93"/>
      <c r="J34" s="718"/>
      <c r="K34" s="722"/>
      <c r="L34" s="287"/>
      <c r="M34" s="718"/>
      <c r="N34" s="722"/>
      <c r="O34" s="69"/>
      <c r="R34" s="186"/>
    </row>
    <row r="35" spans="1:18" s="564" customFormat="1" ht="12" thickTop="1">
      <c r="A35" s="715"/>
      <c r="B35" s="122"/>
      <c r="C35" s="186"/>
      <c r="D35" s="550"/>
      <c r="E35" s="186"/>
      <c r="F35" s="186"/>
      <c r="G35" s="550"/>
      <c r="H35" s="186"/>
      <c r="I35" s="93"/>
      <c r="J35" s="287"/>
      <c r="K35" s="827"/>
      <c r="L35" s="287"/>
      <c r="M35" s="287"/>
      <c r="N35" s="827"/>
      <c r="O35" s="186"/>
      <c r="R35" s="186"/>
    </row>
    <row r="36" spans="1:18" s="564" customFormat="1" ht="11.25">
      <c r="A36" s="771"/>
      <c r="B36" s="767"/>
      <c r="C36" s="287"/>
      <c r="D36" s="770"/>
      <c r="E36" s="769"/>
      <c r="F36" s="769"/>
      <c r="G36" s="770"/>
      <c r="H36" s="287"/>
      <c r="I36" s="93"/>
      <c r="J36" s="287"/>
      <c r="K36" s="721"/>
      <c r="L36" s="287"/>
      <c r="M36" s="287"/>
      <c r="N36" s="721"/>
      <c r="O36" s="287"/>
      <c r="P36" s="768"/>
      <c r="R36" s="186"/>
    </row>
    <row r="37" spans="1:18" s="564" customFormat="1" ht="11.25">
      <c r="A37" s="773" t="s">
        <v>717</v>
      </c>
      <c r="B37" s="767"/>
      <c r="C37" s="287"/>
      <c r="D37" s="770"/>
      <c r="E37" s="769"/>
      <c r="F37" s="769"/>
      <c r="G37" s="770"/>
      <c r="H37" s="186"/>
      <c r="I37" s="93"/>
      <c r="J37" s="287"/>
      <c r="K37" s="721"/>
      <c r="L37" s="287"/>
      <c r="M37" s="287"/>
      <c r="N37" s="721"/>
      <c r="O37" s="186"/>
      <c r="R37" s="186"/>
    </row>
    <row r="38" spans="1:18" s="564" customFormat="1" ht="11.25">
      <c r="A38" s="772" t="s">
        <v>713</v>
      </c>
      <c r="B38" s="767"/>
      <c r="C38" s="287" t="s">
        <v>25</v>
      </c>
      <c r="D38" s="721" t="s">
        <v>13</v>
      </c>
      <c r="E38" s="287"/>
      <c r="F38" s="287" t="s">
        <v>25</v>
      </c>
      <c r="G38" s="721" t="s">
        <v>13</v>
      </c>
      <c r="H38" s="186"/>
      <c r="I38" s="93"/>
      <c r="J38" s="287"/>
      <c r="K38" s="721"/>
      <c r="L38" s="287"/>
      <c r="M38" s="287"/>
      <c r="N38" s="721"/>
      <c r="O38" s="186"/>
      <c r="R38" s="186"/>
    </row>
    <row r="39" spans="1:18" s="564" customFormat="1" ht="23.25" thickBot="1">
      <c r="A39" s="771" t="s">
        <v>47</v>
      </c>
      <c r="B39" s="767"/>
      <c r="C39" s="611" t="s">
        <v>24</v>
      </c>
      <c r="D39" s="764" t="s">
        <v>718</v>
      </c>
      <c r="E39" s="287"/>
      <c r="F39" s="611" t="s">
        <v>24</v>
      </c>
      <c r="G39" s="764" t="s">
        <v>769</v>
      </c>
      <c r="H39" s="186"/>
      <c r="I39" s="93"/>
      <c r="J39" s="611" t="s">
        <v>24</v>
      </c>
      <c r="K39" s="764" t="s">
        <v>720</v>
      </c>
      <c r="L39" s="287"/>
      <c r="M39" s="611" t="s">
        <v>24</v>
      </c>
      <c r="N39" s="764" t="s">
        <v>721</v>
      </c>
      <c r="O39" s="186"/>
      <c r="R39" s="186"/>
    </row>
    <row r="40" spans="1:18" s="564" customFormat="1" ht="24" thickTop="1" thickBot="1">
      <c r="A40" s="771" t="s">
        <v>48</v>
      </c>
      <c r="B40" s="767"/>
      <c r="C40" s="723" t="s">
        <v>24</v>
      </c>
      <c r="D40" s="778" t="s">
        <v>718</v>
      </c>
      <c r="E40" s="287"/>
      <c r="F40" s="723" t="s">
        <v>24</v>
      </c>
      <c r="G40" s="778" t="s">
        <v>769</v>
      </c>
      <c r="H40" s="186"/>
      <c r="I40" s="93"/>
      <c r="J40" s="723" t="s">
        <v>24</v>
      </c>
      <c r="K40" s="764" t="s">
        <v>722</v>
      </c>
      <c r="L40" s="287"/>
      <c r="M40" s="723" t="s">
        <v>24</v>
      </c>
      <c r="N40" s="764" t="s">
        <v>721</v>
      </c>
      <c r="O40" s="186"/>
      <c r="R40" s="186"/>
    </row>
    <row r="41" spans="1:18" s="564" customFormat="1" ht="12" thickTop="1">
      <c r="A41" s="772" t="s">
        <v>712</v>
      </c>
      <c r="B41" s="767"/>
      <c r="C41" s="287" t="s">
        <v>25</v>
      </c>
      <c r="D41" s="721" t="s">
        <v>13</v>
      </c>
      <c r="E41" s="287"/>
      <c r="F41" s="287" t="s">
        <v>25</v>
      </c>
      <c r="G41" s="721" t="s">
        <v>13</v>
      </c>
      <c r="H41" s="186"/>
      <c r="I41" s="93"/>
      <c r="J41" s="287"/>
      <c r="K41" s="721"/>
      <c r="L41" s="287"/>
      <c r="M41" s="287"/>
      <c r="N41" s="721"/>
      <c r="O41" s="186"/>
      <c r="R41" s="186"/>
    </row>
    <row r="42" spans="1:18" s="564" customFormat="1" ht="22.5">
      <c r="A42" s="771" t="s">
        <v>47</v>
      </c>
      <c r="B42" s="767"/>
      <c r="C42" s="287" t="s">
        <v>25</v>
      </c>
      <c r="D42" s="774" t="s">
        <v>719</v>
      </c>
      <c r="E42" s="769"/>
      <c r="F42" s="769" t="s">
        <v>25</v>
      </c>
      <c r="G42" s="774" t="s">
        <v>770</v>
      </c>
      <c r="H42" s="186"/>
      <c r="I42" s="93"/>
      <c r="J42" s="287"/>
      <c r="K42" s="763" t="s">
        <v>723</v>
      </c>
      <c r="L42" s="724"/>
      <c r="M42" s="724" t="s">
        <v>25</v>
      </c>
      <c r="N42" s="763" t="s">
        <v>723</v>
      </c>
      <c r="O42" s="186"/>
      <c r="R42" s="186"/>
    </row>
    <row r="43" spans="1:18" s="564" customFormat="1" ht="22.5">
      <c r="A43" s="771" t="s">
        <v>48</v>
      </c>
      <c r="B43" s="767"/>
      <c r="C43" s="287" t="s">
        <v>25</v>
      </c>
      <c r="D43" s="774" t="s">
        <v>796</v>
      </c>
      <c r="E43" s="769"/>
      <c r="F43" s="769" t="s">
        <v>25</v>
      </c>
      <c r="G43" s="774" t="s">
        <v>797</v>
      </c>
      <c r="H43" s="186"/>
      <c r="I43" s="93"/>
      <c r="J43" s="287"/>
      <c r="K43" s="763" t="s">
        <v>723</v>
      </c>
      <c r="L43" s="724"/>
      <c r="M43" s="724" t="s">
        <v>25</v>
      </c>
      <c r="N43" s="763" t="s">
        <v>723</v>
      </c>
      <c r="O43" s="186"/>
      <c r="R43" s="186"/>
    </row>
    <row r="44" spans="1:18" s="725" customFormat="1" ht="11.25">
      <c r="A44" s="771"/>
      <c r="B44" s="767"/>
      <c r="C44" s="287"/>
      <c r="D44" s="774"/>
      <c r="E44" s="769"/>
      <c r="F44" s="769"/>
      <c r="G44" s="774"/>
      <c r="H44" s="186"/>
      <c r="I44" s="287"/>
      <c r="J44" s="287"/>
      <c r="K44" s="763"/>
      <c r="L44" s="724"/>
      <c r="M44" s="724"/>
      <c r="N44" s="763"/>
      <c r="O44" s="186"/>
      <c r="R44" s="186"/>
    </row>
    <row r="45" spans="1:18" s="725" customFormat="1" ht="101.25">
      <c r="A45" s="775" t="s">
        <v>716</v>
      </c>
      <c r="B45" s="776"/>
      <c r="C45" s="777"/>
      <c r="D45" s="823"/>
      <c r="E45" s="777"/>
      <c r="F45" s="777"/>
      <c r="G45" s="823"/>
      <c r="H45" s="761"/>
      <c r="I45" s="761"/>
      <c r="J45" s="761"/>
      <c r="K45" s="828"/>
      <c r="L45" s="761"/>
      <c r="M45" s="761"/>
      <c r="N45" s="828"/>
      <c r="O45" s="761"/>
      <c r="R45" s="186"/>
    </row>
    <row r="46" spans="1:18" ht="68.25">
      <c r="A46" s="760" t="s">
        <v>714</v>
      </c>
      <c r="B46" s="765"/>
      <c r="C46" s="762"/>
      <c r="D46" s="824"/>
      <c r="E46" s="761"/>
      <c r="F46" s="762"/>
      <c r="G46" s="824"/>
      <c r="H46" s="762"/>
      <c r="I46" s="761"/>
      <c r="J46" s="762"/>
      <c r="K46" s="824"/>
      <c r="L46" s="761"/>
      <c r="M46" s="762"/>
      <c r="N46" s="824"/>
      <c r="O46" s="762"/>
    </row>
    <row r="47" spans="1:18" ht="34.5">
      <c r="A47" s="760" t="s">
        <v>715</v>
      </c>
      <c r="B47" s="765"/>
      <c r="C47" s="762"/>
      <c r="D47" s="824"/>
      <c r="E47" s="761"/>
      <c r="F47" s="762"/>
      <c r="G47" s="824"/>
      <c r="H47" s="762"/>
      <c r="I47" s="761"/>
      <c r="J47" s="762"/>
      <c r="K47" s="824"/>
      <c r="L47" s="761"/>
      <c r="M47" s="762"/>
      <c r="N47" s="824"/>
      <c r="O47" s="762"/>
    </row>
    <row r="51" spans="1:1">
      <c r="A51" s="257"/>
    </row>
    <row r="53" spans="1:1">
      <c r="A53" s="257"/>
    </row>
  </sheetData>
  <mergeCells count="20">
    <mergeCell ref="C3:D3"/>
    <mergeCell ref="C4:D4"/>
    <mergeCell ref="C5:D5"/>
    <mergeCell ref="C6:D6"/>
    <mergeCell ref="C7:D7"/>
    <mergeCell ref="M3:N3"/>
    <mergeCell ref="F3:G3"/>
    <mergeCell ref="F4:G4"/>
    <mergeCell ref="F5:G5"/>
    <mergeCell ref="F6:G6"/>
    <mergeCell ref="J3:K3"/>
    <mergeCell ref="J4:K4"/>
    <mergeCell ref="J5:K5"/>
    <mergeCell ref="J6:K6"/>
    <mergeCell ref="M7:N7"/>
    <mergeCell ref="M6:N6"/>
    <mergeCell ref="M5:N5"/>
    <mergeCell ref="M4:N4"/>
    <mergeCell ref="F7:G7"/>
    <mergeCell ref="J7:K7"/>
  </mergeCells>
  <conditionalFormatting sqref="R1:R1048576">
    <cfRule type="containsText" dxfId="2" priority="3" operator="containsText" text="FALSE">
      <formula>NOT(ISERROR(SEARCH("FALSE",R1)))</formula>
    </cfRule>
  </conditionalFormatting>
  <hyperlinks>
    <hyperlink ref="A1" location="FS_StatementsofIncome" display="FS_StatementsofIncome"/>
  </hyperlinks>
  <pageMargins left="0.7" right="0.7" top="0.75" bottom="0.75" header="0.3" footer="0.3"/>
  <pageSetup scale="59" orientation="portrait" r:id="rId1"/>
  <colBreaks count="1" manualBreakCount="1">
    <brk id="15"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R43"/>
  <sheetViews>
    <sheetView zoomScale="115" zoomScaleNormal="115" workbookViewId="0">
      <selection activeCell="A75" sqref="A75"/>
    </sheetView>
  </sheetViews>
  <sheetFormatPr defaultRowHeight="15"/>
  <cols>
    <col min="1" max="1" width="55.7109375" customWidth="1"/>
    <col min="2" max="2" width="2.7109375" style="310" customWidth="1"/>
    <col min="3" max="3" width="1.7109375" style="310" customWidth="1"/>
    <col min="4" max="4" width="11.7109375" customWidth="1"/>
    <col min="5" max="5" width="2.7109375" style="325" customWidth="1"/>
    <col min="6" max="6" width="1.7109375" style="310" customWidth="1"/>
    <col min="7" max="7" width="15.7109375" customWidth="1"/>
    <col min="8" max="8" width="1.7109375" customWidth="1"/>
    <col min="9" max="10" width="1.7109375" style="310" customWidth="1"/>
    <col min="11" max="11" width="11.7109375" customWidth="1"/>
    <col min="12" max="12" width="2.7109375" style="325" customWidth="1"/>
    <col min="13" max="13" width="1.7109375" style="310" customWidth="1"/>
    <col min="14" max="14" width="11.7109375" customWidth="1"/>
    <col min="15" max="15" width="1.7109375" style="307" customWidth="1"/>
  </cols>
  <sheetData>
    <row r="1" spans="1:16" ht="18.75">
      <c r="A1" s="316" t="s">
        <v>540</v>
      </c>
    </row>
    <row r="2" spans="1:16">
      <c r="A2" s="305"/>
    </row>
    <row r="3" spans="1:16" s="661" customFormat="1" ht="9">
      <c r="A3" s="655"/>
      <c r="B3" s="656" t="s">
        <v>0</v>
      </c>
      <c r="C3" s="937" t="s">
        <v>1</v>
      </c>
      <c r="D3" s="937"/>
      <c r="E3" s="938"/>
      <c r="F3" s="938"/>
      <c r="G3" s="938"/>
      <c r="H3" s="657"/>
      <c r="I3" s="658" t="s">
        <v>0</v>
      </c>
      <c r="J3" s="937" t="s">
        <v>28</v>
      </c>
      <c r="K3" s="937"/>
      <c r="L3" s="938"/>
      <c r="M3" s="938"/>
      <c r="N3" s="938"/>
      <c r="O3" s="659"/>
      <c r="P3" s="660"/>
    </row>
    <row r="4" spans="1:16" s="661" customFormat="1" ht="9">
      <c r="A4" s="655"/>
      <c r="B4" s="656"/>
      <c r="C4" s="936" t="s">
        <v>559</v>
      </c>
      <c r="D4" s="936"/>
      <c r="E4" s="656"/>
      <c r="F4" s="936" t="s">
        <v>474</v>
      </c>
      <c r="G4" s="936"/>
      <c r="H4" s="657"/>
      <c r="I4" s="658"/>
      <c r="J4" s="936" t="s">
        <v>559</v>
      </c>
      <c r="K4" s="936"/>
      <c r="L4" s="656"/>
      <c r="M4" s="936" t="s">
        <v>474</v>
      </c>
      <c r="N4" s="936"/>
      <c r="O4" s="659"/>
      <c r="P4" s="660"/>
    </row>
    <row r="5" spans="1:16" s="661" customFormat="1" ht="9">
      <c r="A5" s="655"/>
      <c r="B5" s="656"/>
      <c r="C5" s="936" t="s">
        <v>30</v>
      </c>
      <c r="D5" s="936"/>
      <c r="E5" s="656"/>
      <c r="F5" s="936" t="s">
        <v>30</v>
      </c>
      <c r="G5" s="936"/>
      <c r="H5" s="657"/>
      <c r="I5" s="658"/>
      <c r="J5" s="936" t="s">
        <v>30</v>
      </c>
      <c r="K5" s="936"/>
      <c r="L5" s="656"/>
      <c r="M5" s="936" t="s">
        <v>30</v>
      </c>
      <c r="N5" s="936"/>
      <c r="O5" s="659"/>
      <c r="P5" s="660"/>
    </row>
    <row r="6" spans="1:16" s="661" customFormat="1" ht="9">
      <c r="A6" s="655"/>
      <c r="B6" s="656"/>
      <c r="C6" s="936" t="str">
        <f>CP_Longdate</f>
        <v>June 30, </v>
      </c>
      <c r="D6" s="936"/>
      <c r="E6" s="656"/>
      <c r="F6" s="936" t="str">
        <f>CP_Longdate</f>
        <v>June 30, </v>
      </c>
      <c r="G6" s="936"/>
      <c r="H6" s="657"/>
      <c r="I6" s="658"/>
      <c r="J6" s="936" t="str">
        <f>CP_Longdate</f>
        <v>June 30, </v>
      </c>
      <c r="K6" s="936"/>
      <c r="L6" s="656"/>
      <c r="M6" s="936" t="str">
        <f>CP_Longdate</f>
        <v>June 30, </v>
      </c>
      <c r="N6" s="936"/>
      <c r="O6" s="659"/>
      <c r="P6" s="660"/>
    </row>
    <row r="7" spans="1:16" s="661" customFormat="1" ht="9">
      <c r="A7" s="655"/>
      <c r="B7" s="656"/>
      <c r="C7" s="937">
        <f>CY</f>
        <v>2019</v>
      </c>
      <c r="D7" s="937"/>
      <c r="E7" s="656" t="s">
        <v>0</v>
      </c>
      <c r="F7" s="937">
        <f>CY</f>
        <v>2019</v>
      </c>
      <c r="G7" s="937"/>
      <c r="H7" s="657" t="s">
        <v>13</v>
      </c>
      <c r="I7" s="658"/>
      <c r="J7" s="937">
        <f>PY</f>
        <v>2018</v>
      </c>
      <c r="K7" s="937"/>
      <c r="L7" s="662" t="s">
        <v>0</v>
      </c>
      <c r="M7" s="937">
        <f>PY</f>
        <v>2018</v>
      </c>
      <c r="N7" s="937"/>
      <c r="O7" s="663" t="s">
        <v>25</v>
      </c>
      <c r="P7" s="660"/>
    </row>
    <row r="8" spans="1:16" s="669" customFormat="1" ht="9">
      <c r="A8" s="664" t="s">
        <v>31</v>
      </c>
      <c r="B8" s="665" t="s">
        <v>25</v>
      </c>
      <c r="C8" s="665"/>
      <c r="D8" s="666" t="s">
        <v>13</v>
      </c>
      <c r="E8" s="665" t="s">
        <v>25</v>
      </c>
      <c r="F8" s="665"/>
      <c r="G8" s="666" t="s">
        <v>13</v>
      </c>
      <c r="H8" s="666"/>
      <c r="I8" s="667" t="s">
        <v>25</v>
      </c>
      <c r="J8" s="665"/>
      <c r="K8" s="666" t="s">
        <v>13</v>
      </c>
      <c r="L8" s="665" t="s">
        <v>25</v>
      </c>
      <c r="M8" s="665"/>
      <c r="N8" s="666" t="s">
        <v>13</v>
      </c>
      <c r="O8" s="665"/>
      <c r="P8" s="668"/>
    </row>
    <row r="9" spans="1:16" s="669" customFormat="1" ht="9">
      <c r="A9" s="670" t="s">
        <v>90</v>
      </c>
      <c r="B9" s="665"/>
      <c r="C9" s="665" t="s">
        <v>24</v>
      </c>
      <c r="D9" s="666">
        <v>103952</v>
      </c>
      <c r="E9" s="665"/>
      <c r="F9" s="665" t="s">
        <v>24</v>
      </c>
      <c r="G9" s="666">
        <v>206592</v>
      </c>
      <c r="H9" s="666"/>
      <c r="I9" s="667"/>
      <c r="J9" s="665" t="s">
        <v>24</v>
      </c>
      <c r="K9" s="666">
        <v>91030</v>
      </c>
      <c r="L9" s="665"/>
      <c r="M9" s="665" t="s">
        <v>24</v>
      </c>
      <c r="N9" s="666">
        <v>181169</v>
      </c>
      <c r="O9" s="665"/>
      <c r="P9" s="668"/>
    </row>
    <row r="10" spans="1:16" s="669" customFormat="1" ht="9">
      <c r="A10" s="670" t="s">
        <v>538</v>
      </c>
      <c r="B10" s="665"/>
      <c r="C10" s="665" t="s">
        <v>25</v>
      </c>
      <c r="D10" s="666">
        <v>34566</v>
      </c>
      <c r="E10" s="665"/>
      <c r="F10" s="665" t="s">
        <v>25</v>
      </c>
      <c r="G10" s="666">
        <v>69011</v>
      </c>
      <c r="H10" s="666"/>
      <c r="I10" s="667"/>
      <c r="J10" s="665" t="s">
        <v>25</v>
      </c>
      <c r="K10" s="666">
        <v>37647</v>
      </c>
      <c r="L10" s="665"/>
      <c r="M10" s="665" t="s">
        <v>25</v>
      </c>
      <c r="N10" s="666">
        <v>73973</v>
      </c>
      <c r="O10" s="665"/>
      <c r="P10" s="668"/>
    </row>
    <row r="11" spans="1:16" s="669" customFormat="1" ht="9">
      <c r="A11" s="670" t="s">
        <v>88</v>
      </c>
      <c r="B11" s="665"/>
      <c r="C11" s="665" t="s">
        <v>25</v>
      </c>
      <c r="D11" s="666">
        <v>36413</v>
      </c>
      <c r="E11" s="665"/>
      <c r="F11" s="665" t="s">
        <v>25</v>
      </c>
      <c r="G11" s="666">
        <v>70610</v>
      </c>
      <c r="H11" s="666"/>
      <c r="I11" s="667"/>
      <c r="J11" s="665" t="s">
        <v>25</v>
      </c>
      <c r="K11" s="666">
        <v>27553</v>
      </c>
      <c r="L11" s="665"/>
      <c r="M11" s="665" t="s">
        <v>25</v>
      </c>
      <c r="N11" s="666">
        <v>55436</v>
      </c>
      <c r="O11" s="665"/>
      <c r="P11" s="668"/>
    </row>
    <row r="12" spans="1:16" s="669" customFormat="1" ht="9">
      <c r="A12" s="670" t="s">
        <v>32</v>
      </c>
      <c r="B12" s="665"/>
      <c r="C12" s="665" t="s">
        <v>25</v>
      </c>
      <c r="D12" s="666">
        <v>13385</v>
      </c>
      <c r="E12" s="665"/>
      <c r="F12" s="665" t="s">
        <v>25</v>
      </c>
      <c r="G12" s="666">
        <v>27001</v>
      </c>
      <c r="H12" s="666"/>
      <c r="I12" s="667"/>
      <c r="J12" s="665" t="s">
        <v>25</v>
      </c>
      <c r="K12" s="666">
        <v>12081</v>
      </c>
      <c r="L12" s="665"/>
      <c r="M12" s="665" t="s">
        <v>25</v>
      </c>
      <c r="N12" s="666">
        <v>24318</v>
      </c>
      <c r="O12" s="665"/>
      <c r="P12" s="668"/>
    </row>
    <row r="13" spans="1:16" s="669" customFormat="1" ht="9">
      <c r="A13" s="670" t="s">
        <v>33</v>
      </c>
      <c r="B13" s="665"/>
      <c r="C13" s="671" t="s">
        <v>25</v>
      </c>
      <c r="D13" s="672">
        <v>2169</v>
      </c>
      <c r="E13" s="665"/>
      <c r="F13" s="671" t="s">
        <v>25</v>
      </c>
      <c r="G13" s="672">
        <v>4063</v>
      </c>
      <c r="H13" s="666"/>
      <c r="I13" s="667"/>
      <c r="J13" s="671" t="s">
        <v>25</v>
      </c>
      <c r="K13" s="672">
        <v>2704</v>
      </c>
      <c r="L13" s="665"/>
      <c r="M13" s="671" t="s">
        <v>25</v>
      </c>
      <c r="N13" s="672">
        <v>5622</v>
      </c>
      <c r="O13" s="665"/>
      <c r="P13" s="668"/>
    </row>
    <row r="14" spans="1:16" s="669" customFormat="1" ht="9">
      <c r="A14" s="673" t="s">
        <v>34</v>
      </c>
      <c r="B14" s="674"/>
      <c r="C14" s="674" t="s">
        <v>25</v>
      </c>
      <c r="D14" s="675">
        <f>SUM(D9:D13)</f>
        <v>190485</v>
      </c>
      <c r="E14" s="674"/>
      <c r="F14" s="674" t="s">
        <v>25</v>
      </c>
      <c r="G14" s="675">
        <f>SUM(G9:G13)</f>
        <v>377277</v>
      </c>
      <c r="H14" s="675"/>
      <c r="I14" s="676"/>
      <c r="J14" s="674" t="s">
        <v>25</v>
      </c>
      <c r="K14" s="675">
        <f>SUM(K9:K13)</f>
        <v>171015</v>
      </c>
      <c r="L14" s="674"/>
      <c r="M14" s="674" t="s">
        <v>25</v>
      </c>
      <c r="N14" s="675">
        <f>SUM(N9:N13)</f>
        <v>340518</v>
      </c>
      <c r="O14" s="674"/>
      <c r="P14" s="668"/>
    </row>
    <row r="15" spans="1:16" s="669" customFormat="1" ht="9">
      <c r="A15" s="670" t="s">
        <v>35</v>
      </c>
      <c r="B15" s="665"/>
      <c r="C15" s="665" t="s">
        <v>25</v>
      </c>
      <c r="D15" s="666">
        <v>0</v>
      </c>
      <c r="E15" s="665"/>
      <c r="F15" s="665" t="s">
        <v>25</v>
      </c>
      <c r="G15" s="666">
        <v>0</v>
      </c>
      <c r="H15" s="666"/>
      <c r="I15" s="667"/>
      <c r="J15" s="665" t="s">
        <v>25</v>
      </c>
      <c r="K15" s="666">
        <v>-19297</v>
      </c>
      <c r="L15" s="665"/>
      <c r="M15" s="665" t="s">
        <v>25</v>
      </c>
      <c r="N15" s="666">
        <v>-29367</v>
      </c>
      <c r="O15" s="665"/>
      <c r="P15" s="668"/>
    </row>
    <row r="16" spans="1:16" s="669" customFormat="1" ht="9">
      <c r="A16" s="664" t="s">
        <v>36</v>
      </c>
      <c r="B16" s="674"/>
      <c r="C16" s="677" t="s">
        <v>25</v>
      </c>
      <c r="D16" s="678">
        <f>SUM(D14:D15)</f>
        <v>190485</v>
      </c>
      <c r="E16" s="674"/>
      <c r="F16" s="677" t="s">
        <v>25</v>
      </c>
      <c r="G16" s="678">
        <f>SUM(G14:G15)</f>
        <v>377277</v>
      </c>
      <c r="H16" s="675"/>
      <c r="I16" s="676"/>
      <c r="J16" s="677" t="s">
        <v>25</v>
      </c>
      <c r="K16" s="678">
        <f>SUM(K14:K15)</f>
        <v>151718</v>
      </c>
      <c r="L16" s="674"/>
      <c r="M16" s="677" t="s">
        <v>25</v>
      </c>
      <c r="N16" s="678">
        <f>SUM(N14:N15)</f>
        <v>311151</v>
      </c>
      <c r="O16" s="674"/>
      <c r="P16" s="668"/>
    </row>
    <row r="17" spans="1:18" s="669" customFormat="1" ht="9">
      <c r="A17" s="679"/>
      <c r="B17" s="665"/>
      <c r="C17" s="665"/>
      <c r="D17" s="680"/>
      <c r="E17" s="665"/>
      <c r="F17" s="665"/>
      <c r="G17" s="680"/>
      <c r="H17" s="680"/>
      <c r="I17" s="667"/>
      <c r="J17" s="665"/>
      <c r="K17" s="680"/>
      <c r="L17" s="665"/>
      <c r="M17" s="665"/>
      <c r="N17" s="680"/>
      <c r="O17" s="665"/>
      <c r="P17" s="668"/>
    </row>
    <row r="18" spans="1:18" s="669" customFormat="1" ht="9">
      <c r="A18" s="664" t="s">
        <v>37</v>
      </c>
      <c r="B18" s="665"/>
      <c r="C18" s="665" t="s">
        <v>25</v>
      </c>
      <c r="D18" s="666" t="s">
        <v>13</v>
      </c>
      <c r="E18" s="665"/>
      <c r="F18" s="665" t="s">
        <v>25</v>
      </c>
      <c r="G18" s="666" t="s">
        <v>13</v>
      </c>
      <c r="H18" s="666"/>
      <c r="I18" s="667"/>
      <c r="J18" s="665" t="s">
        <v>25</v>
      </c>
      <c r="K18" s="666" t="s">
        <v>13</v>
      </c>
      <c r="L18" s="665"/>
      <c r="M18" s="665" t="s">
        <v>25</v>
      </c>
      <c r="N18" s="666" t="s">
        <v>13</v>
      </c>
      <c r="O18" s="665"/>
      <c r="P18" s="668"/>
    </row>
    <row r="19" spans="1:18" s="669" customFormat="1" ht="9">
      <c r="A19" s="670" t="s">
        <v>38</v>
      </c>
      <c r="B19" s="665"/>
      <c r="C19" s="665" t="s">
        <v>25</v>
      </c>
      <c r="D19" s="666">
        <v>95995</v>
      </c>
      <c r="E19" s="665"/>
      <c r="F19" s="665" t="s">
        <v>25</v>
      </c>
      <c r="G19" s="666">
        <v>173268</v>
      </c>
      <c r="H19" s="666"/>
      <c r="I19" s="667"/>
      <c r="J19" s="665" t="s">
        <v>25</v>
      </c>
      <c r="K19" s="666">
        <v>68407</v>
      </c>
      <c r="L19" s="665"/>
      <c r="M19" s="665" t="s">
        <v>25</v>
      </c>
      <c r="N19" s="666">
        <v>139977</v>
      </c>
      <c r="O19" s="665"/>
      <c r="P19" s="668"/>
    </row>
    <row r="20" spans="1:18" s="669" customFormat="1" ht="9">
      <c r="A20" s="670" t="s">
        <v>39</v>
      </c>
      <c r="B20" s="665"/>
      <c r="C20" s="665" t="s">
        <v>25</v>
      </c>
      <c r="D20" s="666">
        <v>34292</v>
      </c>
      <c r="E20" s="665"/>
      <c r="F20" s="665" t="s">
        <v>25</v>
      </c>
      <c r="G20" s="666">
        <v>67795</v>
      </c>
      <c r="H20" s="666"/>
      <c r="I20" s="667"/>
      <c r="J20" s="665" t="s">
        <v>25</v>
      </c>
      <c r="K20" s="666">
        <v>16178</v>
      </c>
      <c r="L20" s="665"/>
      <c r="M20" s="665" t="s">
        <v>25</v>
      </c>
      <c r="N20" s="666">
        <v>32446</v>
      </c>
      <c r="O20" s="665"/>
      <c r="P20" s="668"/>
    </row>
    <row r="21" spans="1:18" s="669" customFormat="1" ht="9">
      <c r="A21" s="670" t="s">
        <v>418</v>
      </c>
      <c r="B21" s="665"/>
      <c r="C21" s="665" t="s">
        <v>25</v>
      </c>
      <c r="D21" s="666">
        <v>9519</v>
      </c>
      <c r="E21" s="665"/>
      <c r="F21" s="665" t="s">
        <v>25</v>
      </c>
      <c r="G21" s="666">
        <v>19559</v>
      </c>
      <c r="H21" s="666"/>
      <c r="I21" s="667"/>
      <c r="J21" s="665" t="s">
        <v>25</v>
      </c>
      <c r="K21" s="666">
        <v>9023</v>
      </c>
      <c r="L21" s="665"/>
      <c r="M21" s="665" t="s">
        <v>25</v>
      </c>
      <c r="N21" s="666">
        <v>17486</v>
      </c>
      <c r="O21" s="665"/>
      <c r="P21" s="668"/>
    </row>
    <row r="22" spans="1:18" s="669" customFormat="1" ht="9">
      <c r="A22" s="670" t="s">
        <v>417</v>
      </c>
      <c r="B22" s="665"/>
      <c r="C22" s="665" t="s">
        <v>25</v>
      </c>
      <c r="D22" s="666">
        <v>9365</v>
      </c>
      <c r="E22" s="665"/>
      <c r="F22" s="665" t="s">
        <v>25</v>
      </c>
      <c r="G22" s="666">
        <v>18454</v>
      </c>
      <c r="H22" s="666"/>
      <c r="I22" s="667"/>
      <c r="J22" s="665" t="s">
        <v>25</v>
      </c>
      <c r="K22" s="666">
        <v>7153</v>
      </c>
      <c r="L22" s="665"/>
      <c r="M22" s="665" t="s">
        <v>25</v>
      </c>
      <c r="N22" s="666">
        <v>13670</v>
      </c>
      <c r="O22" s="665"/>
      <c r="P22" s="668"/>
    </row>
    <row r="23" spans="1:18" s="669" customFormat="1" ht="9">
      <c r="A23" s="670" t="s">
        <v>40</v>
      </c>
      <c r="B23" s="665"/>
      <c r="C23" s="665" t="s">
        <v>25</v>
      </c>
      <c r="D23" s="666">
        <v>6738</v>
      </c>
      <c r="E23" s="665"/>
      <c r="F23" s="665" t="s">
        <v>25</v>
      </c>
      <c r="G23" s="666">
        <v>13709</v>
      </c>
      <c r="H23" s="666"/>
      <c r="I23" s="667"/>
      <c r="J23" s="665" t="s">
        <v>25</v>
      </c>
      <c r="K23" s="666">
        <v>7276</v>
      </c>
      <c r="L23" s="665"/>
      <c r="M23" s="665" t="s">
        <v>25</v>
      </c>
      <c r="N23" s="666">
        <v>12814</v>
      </c>
      <c r="O23" s="665"/>
      <c r="P23" s="668"/>
    </row>
    <row r="24" spans="1:18" s="669" customFormat="1" ht="9">
      <c r="A24" s="670" t="s">
        <v>419</v>
      </c>
      <c r="B24" s="665"/>
      <c r="C24" s="671" t="s">
        <v>25</v>
      </c>
      <c r="D24" s="672">
        <v>3621</v>
      </c>
      <c r="E24" s="665"/>
      <c r="F24" s="671" t="s">
        <v>25</v>
      </c>
      <c r="G24" s="672">
        <v>7260</v>
      </c>
      <c r="H24" s="666"/>
      <c r="I24" s="667"/>
      <c r="J24" s="671" t="s">
        <v>25</v>
      </c>
      <c r="K24" s="672">
        <v>3519</v>
      </c>
      <c r="L24" s="665"/>
      <c r="M24" s="671" t="s">
        <v>25</v>
      </c>
      <c r="N24" s="672">
        <v>7241</v>
      </c>
      <c r="O24" s="665"/>
      <c r="P24" s="668"/>
    </row>
    <row r="25" spans="1:18" s="669" customFormat="1" ht="9">
      <c r="A25" s="673" t="s">
        <v>41</v>
      </c>
      <c r="B25" s="665"/>
      <c r="C25" s="665" t="s">
        <v>25</v>
      </c>
      <c r="D25" s="666">
        <f>SUM(D19:D24)</f>
        <v>159530</v>
      </c>
      <c r="E25" s="665"/>
      <c r="F25" s="665" t="s">
        <v>25</v>
      </c>
      <c r="G25" s="666">
        <f>SUM(G19:G24)</f>
        <v>300045</v>
      </c>
      <c r="H25" s="666"/>
      <c r="I25" s="667"/>
      <c r="J25" s="665" t="s">
        <v>25</v>
      </c>
      <c r="K25" s="666">
        <f>SUM(K19:K24)</f>
        <v>111556</v>
      </c>
      <c r="L25" s="665"/>
      <c r="M25" s="665" t="s">
        <v>25</v>
      </c>
      <c r="N25" s="666">
        <f>SUM(N19:N24)</f>
        <v>223634</v>
      </c>
      <c r="O25" s="665"/>
      <c r="P25" s="668"/>
    </row>
    <row r="26" spans="1:18" s="669" customFormat="1" ht="9">
      <c r="A26" s="664" t="s">
        <v>42</v>
      </c>
      <c r="B26" s="674"/>
      <c r="C26" s="677" t="s">
        <v>25</v>
      </c>
      <c r="D26" s="681">
        <f>SUM(D16-D25)</f>
        <v>30955</v>
      </c>
      <c r="E26" s="674"/>
      <c r="F26" s="677" t="s">
        <v>25</v>
      </c>
      <c r="G26" s="681">
        <f>SUM(G16-G25)</f>
        <v>77232</v>
      </c>
      <c r="H26" s="675"/>
      <c r="I26" s="676"/>
      <c r="J26" s="677" t="s">
        <v>25</v>
      </c>
      <c r="K26" s="681">
        <f>SUM(K16-K25)</f>
        <v>40162</v>
      </c>
      <c r="L26" s="674"/>
      <c r="M26" s="677" t="s">
        <v>25</v>
      </c>
      <c r="N26" s="681">
        <f>SUM(N16-N25)</f>
        <v>87517</v>
      </c>
      <c r="O26" s="674"/>
      <c r="P26" s="668"/>
    </row>
    <row r="27" spans="1:18" s="669" customFormat="1" ht="9">
      <c r="A27" s="670" t="s">
        <v>539</v>
      </c>
      <c r="B27" s="665"/>
      <c r="C27" s="682" t="s">
        <v>25</v>
      </c>
      <c r="D27" s="683">
        <v>175</v>
      </c>
      <c r="E27" s="665"/>
      <c r="F27" s="682" t="s">
        <v>25</v>
      </c>
      <c r="G27" s="683">
        <v>1033</v>
      </c>
      <c r="H27" s="666"/>
      <c r="I27" s="667"/>
      <c r="J27" s="682" t="s">
        <v>25</v>
      </c>
      <c r="K27" s="683">
        <v>582</v>
      </c>
      <c r="L27" s="665"/>
      <c r="M27" s="682" t="s">
        <v>25</v>
      </c>
      <c r="N27" s="683">
        <v>1053</v>
      </c>
      <c r="O27" s="665"/>
      <c r="P27" s="668"/>
    </row>
    <row r="28" spans="1:18" s="669" customFormat="1" ht="9">
      <c r="A28" s="664" t="s">
        <v>43</v>
      </c>
      <c r="B28" s="674"/>
      <c r="C28" s="674" t="s">
        <v>25</v>
      </c>
      <c r="D28" s="684">
        <f>SUM(D26:D27)</f>
        <v>31130</v>
      </c>
      <c r="E28" s="674"/>
      <c r="F28" s="674" t="s">
        <v>25</v>
      </c>
      <c r="G28" s="684">
        <f>SUM(G26:G27)</f>
        <v>78265</v>
      </c>
      <c r="H28" s="675"/>
      <c r="I28" s="676"/>
      <c r="J28" s="674" t="s">
        <v>25</v>
      </c>
      <c r="K28" s="684">
        <f>SUM(K26:K27)</f>
        <v>40744</v>
      </c>
      <c r="L28" s="674"/>
      <c r="M28" s="674" t="s">
        <v>25</v>
      </c>
      <c r="N28" s="684">
        <f>SUM(N26:N27)</f>
        <v>88570</v>
      </c>
      <c r="O28" s="674"/>
      <c r="P28" s="668"/>
    </row>
    <row r="29" spans="1:18" s="669" customFormat="1" ht="9">
      <c r="A29" s="685" t="s">
        <v>44</v>
      </c>
      <c r="B29" s="665"/>
      <c r="C29" s="665" t="s">
        <v>25</v>
      </c>
      <c r="D29" s="686">
        <v>-6314</v>
      </c>
      <c r="E29" s="665"/>
      <c r="F29" s="665" t="s">
        <v>25</v>
      </c>
      <c r="G29" s="686">
        <v>-11097</v>
      </c>
      <c r="H29" s="666"/>
      <c r="I29" s="667"/>
      <c r="J29" s="665" t="s">
        <v>25</v>
      </c>
      <c r="K29" s="666">
        <v>-1847</v>
      </c>
      <c r="L29" s="665"/>
      <c r="M29" s="665" t="s">
        <v>25</v>
      </c>
      <c r="N29" s="666">
        <v>-4365</v>
      </c>
      <c r="O29" s="665"/>
      <c r="P29" s="668"/>
    </row>
    <row r="30" spans="1:18" s="669" customFormat="1" ht="9.75" thickBot="1">
      <c r="A30" s="664" t="s">
        <v>45</v>
      </c>
      <c r="B30" s="674"/>
      <c r="C30" s="687" t="s">
        <v>24</v>
      </c>
      <c r="D30" s="688">
        <f>SUM(D28:D29)</f>
        <v>24816</v>
      </c>
      <c r="E30" s="674"/>
      <c r="F30" s="687" t="s">
        <v>24</v>
      </c>
      <c r="G30" s="688">
        <f>SUM(G28:G29)</f>
        <v>67168</v>
      </c>
      <c r="H30" s="675"/>
      <c r="I30" s="676"/>
      <c r="J30" s="689" t="s">
        <v>24</v>
      </c>
      <c r="K30" s="690">
        <f>SUM(K28:K29)</f>
        <v>38897</v>
      </c>
      <c r="L30" s="674"/>
      <c r="M30" s="689" t="s">
        <v>24</v>
      </c>
      <c r="N30" s="690">
        <f>SUM(N28:N29)</f>
        <v>84205</v>
      </c>
      <c r="O30" s="674"/>
      <c r="P30" s="668"/>
    </row>
    <row r="31" spans="1:18" s="669" customFormat="1" ht="9.75" thickTop="1">
      <c r="A31" s="691" t="s">
        <v>595</v>
      </c>
      <c r="B31" s="692"/>
      <c r="C31" s="693"/>
      <c r="D31" s="694">
        <v>0</v>
      </c>
      <c r="E31" s="695"/>
      <c r="F31" s="693"/>
      <c r="G31" s="694">
        <v>42352</v>
      </c>
      <c r="H31" s="695"/>
      <c r="I31" s="667"/>
      <c r="J31" s="695"/>
      <c r="K31" s="696"/>
      <c r="L31" s="695"/>
      <c r="M31" s="695"/>
      <c r="N31" s="696"/>
      <c r="O31" s="692"/>
      <c r="R31" s="692"/>
    </row>
    <row r="32" spans="1:18" s="669" customFormat="1" ht="9">
      <c r="A32" s="691" t="s">
        <v>601</v>
      </c>
      <c r="B32" s="692"/>
      <c r="C32" s="695"/>
      <c r="D32" s="696">
        <f>D30-D31</f>
        <v>24816</v>
      </c>
      <c r="E32" s="695"/>
      <c r="F32" s="695"/>
      <c r="G32" s="696">
        <f>G30-G31</f>
        <v>24816</v>
      </c>
      <c r="H32" s="695"/>
      <c r="I32" s="667"/>
      <c r="J32" s="695"/>
      <c r="K32" s="696"/>
      <c r="L32" s="695"/>
      <c r="M32" s="695"/>
      <c r="N32" s="696"/>
      <c r="O32" s="692"/>
      <c r="R32" s="692"/>
    </row>
    <row r="33" spans="1:18" s="669" customFormat="1" ht="9">
      <c r="A33" s="691" t="s">
        <v>504</v>
      </c>
      <c r="B33" s="692"/>
      <c r="C33" s="697"/>
      <c r="D33" s="696">
        <v>11988</v>
      </c>
      <c r="E33" s="692"/>
      <c r="F33" s="695"/>
      <c r="G33" s="696">
        <v>11988</v>
      </c>
      <c r="H33" s="698"/>
      <c r="I33" s="699"/>
      <c r="J33" s="697"/>
      <c r="K33" s="696"/>
      <c r="L33" s="695"/>
      <c r="M33" s="695"/>
      <c r="N33" s="696"/>
      <c r="O33" s="698"/>
      <c r="R33" s="692"/>
    </row>
    <row r="34" spans="1:18" s="669" customFormat="1" ht="9.75" thickBot="1">
      <c r="A34" s="700" t="s">
        <v>505</v>
      </c>
      <c r="B34" s="692"/>
      <c r="C34" s="701" t="s">
        <v>24</v>
      </c>
      <c r="D34" s="690">
        <f>D30-D31-D33</f>
        <v>12828</v>
      </c>
      <c r="E34" s="692"/>
      <c r="F34" s="701" t="s">
        <v>24</v>
      </c>
      <c r="G34" s="690">
        <f>G30-G31-G33</f>
        <v>12828</v>
      </c>
      <c r="H34" s="698"/>
      <c r="I34" s="699"/>
      <c r="J34" s="697"/>
      <c r="K34" s="702"/>
      <c r="L34" s="695"/>
      <c r="M34" s="697"/>
      <c r="N34" s="702"/>
      <c r="O34" s="698"/>
      <c r="R34" s="692"/>
    </row>
    <row r="35" spans="1:18" s="669" customFormat="1" ht="9.75" thickTop="1">
      <c r="A35" s="703"/>
      <c r="B35" s="692"/>
      <c r="C35" s="692"/>
      <c r="D35" s="704"/>
      <c r="E35" s="692"/>
      <c r="F35" s="692"/>
      <c r="G35" s="704"/>
      <c r="H35" s="692"/>
      <c r="I35" s="699"/>
      <c r="J35" s="695"/>
      <c r="K35" s="705"/>
      <c r="L35" s="695"/>
      <c r="M35" s="695"/>
      <c r="N35" s="705"/>
      <c r="O35" s="692"/>
      <c r="R35" s="692"/>
    </row>
    <row r="36" spans="1:18" s="669" customFormat="1" ht="9">
      <c r="A36" s="706" t="s">
        <v>762</v>
      </c>
      <c r="B36" s="692"/>
      <c r="C36" s="692"/>
      <c r="D36" s="704"/>
      <c r="E36" s="692"/>
      <c r="F36" s="692"/>
      <c r="G36" s="704"/>
      <c r="H36" s="692"/>
      <c r="I36" s="699"/>
      <c r="J36" s="695"/>
      <c r="K36" s="705"/>
      <c r="L36" s="695"/>
      <c r="M36" s="695"/>
      <c r="N36" s="705"/>
      <c r="O36" s="692"/>
      <c r="R36" s="692"/>
    </row>
    <row r="37" spans="1:18" s="669" customFormat="1" ht="9">
      <c r="A37" s="691" t="s">
        <v>713</v>
      </c>
      <c r="B37" s="692"/>
      <c r="C37" s="695"/>
      <c r="D37" s="696"/>
      <c r="E37" s="692"/>
      <c r="F37" s="692" t="s">
        <v>25</v>
      </c>
      <c r="G37" s="707" t="s">
        <v>13</v>
      </c>
      <c r="H37" s="692"/>
      <c r="I37" s="699"/>
      <c r="J37" s="695"/>
      <c r="K37" s="696"/>
      <c r="L37" s="695"/>
      <c r="M37" s="695"/>
      <c r="N37" s="696"/>
      <c r="O37" s="692"/>
      <c r="R37" s="692"/>
    </row>
    <row r="38" spans="1:18" s="669" customFormat="1" ht="18.75" thickBot="1">
      <c r="A38" s="708" t="s">
        <v>47</v>
      </c>
      <c r="B38" s="692"/>
      <c r="C38" s="807" t="s">
        <v>24</v>
      </c>
      <c r="D38" s="808" t="s">
        <v>759</v>
      </c>
      <c r="E38" s="809"/>
      <c r="F38" s="807" t="s">
        <v>24</v>
      </c>
      <c r="G38" s="810" t="s">
        <v>766</v>
      </c>
      <c r="H38" s="809"/>
      <c r="I38" s="811"/>
      <c r="J38" s="807" t="s">
        <v>24</v>
      </c>
      <c r="K38" s="808" t="s">
        <v>757</v>
      </c>
      <c r="L38" s="809"/>
      <c r="M38" s="807" t="s">
        <v>24</v>
      </c>
      <c r="N38" s="808" t="s">
        <v>755</v>
      </c>
      <c r="O38" s="692"/>
      <c r="R38" s="692"/>
    </row>
    <row r="39" spans="1:18" s="669" customFormat="1" ht="19.5" thickTop="1" thickBot="1">
      <c r="A39" s="708" t="s">
        <v>48</v>
      </c>
      <c r="B39" s="692"/>
      <c r="C39" s="807" t="s">
        <v>24</v>
      </c>
      <c r="D39" s="808" t="s">
        <v>759</v>
      </c>
      <c r="E39" s="809"/>
      <c r="F39" s="812" t="s">
        <v>24</v>
      </c>
      <c r="G39" s="819" t="s">
        <v>765</v>
      </c>
      <c r="H39" s="809"/>
      <c r="I39" s="811"/>
      <c r="J39" s="812" t="s">
        <v>24</v>
      </c>
      <c r="K39" s="813" t="s">
        <v>758</v>
      </c>
      <c r="L39" s="809"/>
      <c r="M39" s="812" t="s">
        <v>24</v>
      </c>
      <c r="N39" s="813" t="s">
        <v>756</v>
      </c>
      <c r="O39" s="692"/>
      <c r="R39" s="692"/>
    </row>
    <row r="40" spans="1:18" s="669" customFormat="1" ht="9.75" thickTop="1">
      <c r="A40" s="691" t="s">
        <v>712</v>
      </c>
      <c r="B40" s="692"/>
      <c r="C40" s="814" t="s">
        <v>25</v>
      </c>
      <c r="D40" s="815" t="s">
        <v>13</v>
      </c>
      <c r="E40" s="809"/>
      <c r="F40" s="809" t="s">
        <v>25</v>
      </c>
      <c r="G40" s="816" t="s">
        <v>13</v>
      </c>
      <c r="H40" s="809"/>
      <c r="I40" s="811"/>
      <c r="J40" s="809"/>
      <c r="K40" s="816"/>
      <c r="L40" s="809"/>
      <c r="M40" s="809"/>
      <c r="N40" s="816"/>
      <c r="O40" s="692"/>
      <c r="R40" s="692"/>
    </row>
    <row r="41" spans="1:18" s="669" customFormat="1" ht="18">
      <c r="A41" s="708" t="s">
        <v>47</v>
      </c>
      <c r="B41" s="692"/>
      <c r="C41" s="814" t="s">
        <v>25</v>
      </c>
      <c r="D41" s="815" t="s">
        <v>760</v>
      </c>
      <c r="E41" s="817"/>
      <c r="F41" s="817" t="s">
        <v>25</v>
      </c>
      <c r="G41" s="820" t="s">
        <v>764</v>
      </c>
      <c r="H41" s="809"/>
      <c r="I41" s="811"/>
      <c r="J41" s="809"/>
      <c r="K41" s="818" t="s">
        <v>761</v>
      </c>
      <c r="L41" s="817"/>
      <c r="M41" s="817" t="s">
        <v>25</v>
      </c>
      <c r="N41" s="818" t="s">
        <v>761</v>
      </c>
      <c r="O41" s="692"/>
      <c r="R41" s="692"/>
    </row>
    <row r="42" spans="1:18" s="669" customFormat="1" ht="18">
      <c r="A42" s="708" t="s">
        <v>48</v>
      </c>
      <c r="B42" s="692"/>
      <c r="C42" s="809" t="s">
        <v>25</v>
      </c>
      <c r="D42" s="815" t="s">
        <v>829</v>
      </c>
      <c r="E42" s="817"/>
      <c r="F42" s="817" t="s">
        <v>25</v>
      </c>
      <c r="G42" s="820" t="s">
        <v>830</v>
      </c>
      <c r="H42" s="809"/>
      <c r="I42" s="811"/>
      <c r="J42" s="809"/>
      <c r="K42" s="818" t="s">
        <v>761</v>
      </c>
      <c r="L42" s="817"/>
      <c r="M42" s="817" t="s">
        <v>25</v>
      </c>
      <c r="N42" s="818" t="s">
        <v>761</v>
      </c>
      <c r="O42" s="692"/>
      <c r="R42" s="692"/>
    </row>
    <row r="43" spans="1:18" s="669" customFormat="1" ht="9">
      <c r="A43" s="708"/>
      <c r="B43" s="692"/>
      <c r="C43" s="692"/>
      <c r="D43" s="710"/>
      <c r="E43" s="709"/>
      <c r="F43" s="709"/>
      <c r="G43" s="710"/>
      <c r="H43" s="692"/>
      <c r="I43" s="699"/>
      <c r="J43" s="695"/>
      <c r="K43" s="696"/>
      <c r="L43" s="695"/>
      <c r="M43" s="695"/>
      <c r="N43" s="696"/>
      <c r="O43" s="692"/>
      <c r="R43" s="692"/>
    </row>
  </sheetData>
  <mergeCells count="18">
    <mergeCell ref="J3:N3"/>
    <mergeCell ref="C4:D4"/>
    <mergeCell ref="F4:G4"/>
    <mergeCell ref="C3:G3"/>
    <mergeCell ref="C5:D5"/>
    <mergeCell ref="F5:G5"/>
    <mergeCell ref="J4:K4"/>
    <mergeCell ref="J5:K5"/>
    <mergeCell ref="M4:N4"/>
    <mergeCell ref="M5:N5"/>
    <mergeCell ref="M6:N6"/>
    <mergeCell ref="C6:D6"/>
    <mergeCell ref="F6:G6"/>
    <mergeCell ref="C7:D7"/>
    <mergeCell ref="F7:G7"/>
    <mergeCell ref="J7:K7"/>
    <mergeCell ref="M7:N7"/>
    <mergeCell ref="J6:K6"/>
  </mergeCells>
  <conditionalFormatting sqref="R31:R34">
    <cfRule type="containsText" dxfId="1" priority="3" operator="containsText" text="FALSE">
      <formula>NOT(ISERROR(SEARCH("FALSE",R31)))</formula>
    </cfRule>
  </conditionalFormatting>
  <conditionalFormatting sqref="R35:R43">
    <cfRule type="containsText" dxfId="0" priority="2" operator="containsText" text="FALSE">
      <formula>NOT(ISERROR(SEARCH("FALSE",R35)))</formula>
    </cfRule>
  </conditionalFormatting>
  <hyperlinks>
    <hyperlink ref="A1" location="Ex_IncomeStatement" display="Ex_IncomeStatement"/>
  </hyperlink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R36"/>
  <sheetViews>
    <sheetView zoomScaleNormal="100" workbookViewId="0">
      <selection activeCell="A46" sqref="A46"/>
    </sheetView>
  </sheetViews>
  <sheetFormatPr defaultRowHeight="15"/>
  <cols>
    <col min="1" max="1" width="85.7109375" customWidth="1"/>
    <col min="2" max="2" width="2.7109375" style="310" customWidth="1"/>
    <col min="3" max="3" width="1.7109375" style="310" customWidth="1"/>
    <col min="4" max="4" width="12.7109375" customWidth="1"/>
    <col min="5" max="7" width="1.7109375" style="310" customWidth="1"/>
    <col min="8" max="8" width="12.7109375" customWidth="1"/>
    <col min="9" max="10" width="2.7109375" style="310" customWidth="1"/>
    <col min="11" max="11" width="1.7109375" style="310" customWidth="1"/>
    <col min="12" max="12" width="12.7109375" customWidth="1"/>
    <col min="13" max="15" width="1.7109375" style="310" customWidth="1"/>
    <col min="16" max="16" width="12.7109375" customWidth="1"/>
    <col min="17" max="17" width="1.7109375" style="310" customWidth="1"/>
  </cols>
  <sheetData>
    <row r="1" spans="1:18" ht="18.75">
      <c r="A1" s="316" t="s">
        <v>541</v>
      </c>
    </row>
    <row r="2" spans="1:18">
      <c r="A2" s="305"/>
      <c r="N2" s="325"/>
    </row>
    <row r="3" spans="1:18" s="351" customFormat="1">
      <c r="B3" s="49" t="s">
        <v>0</v>
      </c>
      <c r="C3" s="901" t="s">
        <v>1</v>
      </c>
      <c r="D3" s="901"/>
      <c r="E3" s="919"/>
      <c r="F3" s="919"/>
      <c r="G3" s="919"/>
      <c r="H3" s="919"/>
      <c r="I3" s="350" t="s">
        <v>25</v>
      </c>
      <c r="J3" s="49" t="s">
        <v>0</v>
      </c>
      <c r="K3" s="901" t="s">
        <v>28</v>
      </c>
      <c r="L3" s="901"/>
      <c r="M3" s="919"/>
      <c r="N3" s="919"/>
      <c r="O3" s="919"/>
      <c r="P3" s="919"/>
      <c r="Q3" s="49" t="s">
        <v>25</v>
      </c>
    </row>
    <row r="4" spans="1:18" s="351" customFormat="1" ht="12.75">
      <c r="A4" s="48"/>
      <c r="B4" s="49"/>
      <c r="C4" s="917" t="s">
        <v>382</v>
      </c>
      <c r="D4" s="917"/>
      <c r="E4" s="155"/>
      <c r="F4" s="155"/>
      <c r="G4" s="917" t="s">
        <v>467</v>
      </c>
      <c r="H4" s="917"/>
      <c r="I4" s="350"/>
      <c r="J4" s="49"/>
      <c r="K4" s="917" t="s">
        <v>382</v>
      </c>
      <c r="L4" s="917"/>
      <c r="M4" s="155"/>
      <c r="N4" s="155"/>
      <c r="O4" s="917" t="s">
        <v>467</v>
      </c>
      <c r="P4" s="917"/>
      <c r="Q4" s="49"/>
    </row>
    <row r="5" spans="1:18" s="351" customFormat="1" ht="12.75">
      <c r="A5" s="48"/>
      <c r="B5" s="49"/>
      <c r="C5" s="917" t="s">
        <v>383</v>
      </c>
      <c r="D5" s="917"/>
      <c r="E5" s="155"/>
      <c r="F5" s="155"/>
      <c r="G5" s="917" t="s">
        <v>383</v>
      </c>
      <c r="H5" s="917"/>
      <c r="I5" s="350"/>
      <c r="J5" s="49"/>
      <c r="K5" s="917" t="s">
        <v>383</v>
      </c>
      <c r="L5" s="917"/>
      <c r="M5" s="155"/>
      <c r="N5" s="155"/>
      <c r="O5" s="917" t="s">
        <v>383</v>
      </c>
      <c r="P5" s="917"/>
      <c r="Q5" s="49"/>
    </row>
    <row r="6" spans="1:18" s="351" customFormat="1" ht="12.75">
      <c r="A6" s="48"/>
      <c r="B6" s="49"/>
      <c r="C6" s="917" t="s">
        <v>30</v>
      </c>
      <c r="D6" s="917"/>
      <c r="E6" s="155"/>
      <c r="F6" s="155"/>
      <c r="G6" s="917" t="s">
        <v>30</v>
      </c>
      <c r="H6" s="917"/>
      <c r="I6" s="350"/>
      <c r="J6" s="49"/>
      <c r="K6" s="917" t="s">
        <v>30</v>
      </c>
      <c r="L6" s="917"/>
      <c r="M6" s="155"/>
      <c r="N6" s="155"/>
      <c r="O6" s="917" t="s">
        <v>30</v>
      </c>
      <c r="P6" s="917"/>
      <c r="Q6" s="49"/>
    </row>
    <row r="7" spans="1:18" s="351" customFormat="1" ht="12.75">
      <c r="A7" s="48" t="s">
        <v>707</v>
      </c>
      <c r="B7" s="49"/>
      <c r="C7" s="917" t="str">
        <f>CP_Longdate</f>
        <v>June 30, </v>
      </c>
      <c r="D7" s="917"/>
      <c r="E7" s="155"/>
      <c r="F7" s="155"/>
      <c r="G7" s="917" t="str">
        <f>CP_Longdate</f>
        <v>June 30, </v>
      </c>
      <c r="H7" s="917"/>
      <c r="I7" s="350"/>
      <c r="J7" s="49"/>
      <c r="K7" s="917" t="str">
        <f>CP_Longdate</f>
        <v>June 30, </v>
      </c>
      <c r="L7" s="917"/>
      <c r="M7" s="155"/>
      <c r="N7" s="155"/>
      <c r="O7" s="917" t="str">
        <f>CP_Longdate</f>
        <v>June 30, </v>
      </c>
      <c r="P7" s="917"/>
      <c r="Q7" s="49"/>
    </row>
    <row r="8" spans="1:18" s="351" customFormat="1" ht="12.75">
      <c r="A8" s="48" t="s">
        <v>708</v>
      </c>
      <c r="B8" s="353"/>
      <c r="C8" s="901">
        <f>CY</f>
        <v>2019</v>
      </c>
      <c r="D8" s="901"/>
      <c r="E8" s="155"/>
      <c r="F8" s="155"/>
      <c r="G8" s="901">
        <f>CY</f>
        <v>2019</v>
      </c>
      <c r="H8" s="901"/>
      <c r="I8" s="350" t="s">
        <v>25</v>
      </c>
      <c r="J8" s="346"/>
      <c r="K8" s="901">
        <f>PY</f>
        <v>2018</v>
      </c>
      <c r="L8" s="901"/>
      <c r="M8" s="155"/>
      <c r="N8" s="155"/>
      <c r="O8" s="901">
        <f>PY</f>
        <v>2018</v>
      </c>
      <c r="P8" s="901"/>
      <c r="Q8" s="346" t="s">
        <v>25</v>
      </c>
      <c r="R8" s="625"/>
    </row>
    <row r="9" spans="1:18" s="343" customFormat="1" ht="12.75">
      <c r="A9" s="354" t="s">
        <v>45</v>
      </c>
      <c r="B9" s="353"/>
      <c r="C9" s="353" t="s">
        <v>24</v>
      </c>
      <c r="D9" s="355">
        <v>24816</v>
      </c>
      <c r="E9" s="347"/>
      <c r="F9" s="347"/>
      <c r="G9" s="353" t="s">
        <v>24</v>
      </c>
      <c r="H9" s="355">
        <v>67168</v>
      </c>
      <c r="I9" s="627"/>
      <c r="J9" s="347"/>
      <c r="K9" s="353" t="s">
        <v>24</v>
      </c>
      <c r="L9" s="355">
        <v>38897</v>
      </c>
      <c r="M9" s="347"/>
      <c r="N9" s="347"/>
      <c r="O9" s="353" t="s">
        <v>24</v>
      </c>
      <c r="P9" s="355">
        <v>84205</v>
      </c>
      <c r="Q9" s="346"/>
      <c r="R9" s="342"/>
    </row>
    <row r="10" spans="1:18" s="343" customFormat="1" ht="12.75">
      <c r="A10" s="356" t="s">
        <v>35</v>
      </c>
      <c r="B10" s="357"/>
      <c r="C10" s="357" t="s">
        <v>25</v>
      </c>
      <c r="D10" s="358">
        <v>0</v>
      </c>
      <c r="E10" s="527"/>
      <c r="F10" s="340"/>
      <c r="G10" s="357" t="s">
        <v>25</v>
      </c>
      <c r="H10" s="358">
        <v>0</v>
      </c>
      <c r="I10" s="359"/>
      <c r="J10" s="340"/>
      <c r="K10" s="357" t="s">
        <v>25</v>
      </c>
      <c r="L10" s="358">
        <v>19297</v>
      </c>
      <c r="M10" s="527"/>
      <c r="N10" s="527"/>
      <c r="O10" s="357" t="s">
        <v>25</v>
      </c>
      <c r="P10" s="358">
        <v>29367</v>
      </c>
      <c r="Q10" s="527"/>
      <c r="R10" s="342"/>
    </row>
    <row r="11" spans="1:18" s="343" customFormat="1" ht="12.75">
      <c r="A11" s="356" t="s">
        <v>432</v>
      </c>
      <c r="B11" s="357"/>
      <c r="C11" s="357" t="s">
        <v>25</v>
      </c>
      <c r="D11" s="358">
        <v>-175</v>
      </c>
      <c r="E11" s="527"/>
      <c r="F11" s="340"/>
      <c r="G11" s="357" t="s">
        <v>25</v>
      </c>
      <c r="H11" s="358">
        <v>-1033</v>
      </c>
      <c r="I11" s="359"/>
      <c r="J11" s="340"/>
      <c r="K11" s="357" t="s">
        <v>25</v>
      </c>
      <c r="L11" s="358">
        <v>-582</v>
      </c>
      <c r="M11" s="527"/>
      <c r="N11" s="527"/>
      <c r="O11" s="357" t="s">
        <v>25</v>
      </c>
      <c r="P11" s="358">
        <v>-1053</v>
      </c>
      <c r="Q11" s="527"/>
      <c r="R11" s="342"/>
    </row>
    <row r="12" spans="1:18" s="343" customFormat="1" ht="12.75">
      <c r="A12" s="356" t="s">
        <v>39</v>
      </c>
      <c r="B12" s="357"/>
      <c r="C12" s="357" t="s">
        <v>25</v>
      </c>
      <c r="D12" s="358">
        <v>34292</v>
      </c>
      <c r="E12" s="527"/>
      <c r="F12" s="340"/>
      <c r="G12" s="357" t="s">
        <v>25</v>
      </c>
      <c r="H12" s="358">
        <v>67795</v>
      </c>
      <c r="I12" s="359"/>
      <c r="J12" s="340"/>
      <c r="K12" s="357" t="s">
        <v>25</v>
      </c>
      <c r="L12" s="358">
        <v>16178</v>
      </c>
      <c r="M12" s="527"/>
      <c r="N12" s="527"/>
      <c r="O12" s="357" t="s">
        <v>25</v>
      </c>
      <c r="P12" s="358">
        <v>32446</v>
      </c>
      <c r="Q12" s="527"/>
      <c r="R12" s="342"/>
    </row>
    <row r="13" spans="1:18" s="401" customFormat="1" ht="12.75">
      <c r="A13" s="620" t="s">
        <v>788</v>
      </c>
      <c r="B13" s="530"/>
      <c r="C13" s="530"/>
      <c r="D13" s="431">
        <v>20403</v>
      </c>
      <c r="E13" s="527"/>
      <c r="F13" s="527"/>
      <c r="G13" s="530"/>
      <c r="H13" s="431">
        <v>20403</v>
      </c>
      <c r="I13" s="359"/>
      <c r="J13" s="527"/>
      <c r="K13" s="530"/>
      <c r="L13" s="431">
        <v>0</v>
      </c>
      <c r="M13" s="527"/>
      <c r="N13" s="527"/>
      <c r="O13" s="530"/>
      <c r="P13" s="431">
        <v>0</v>
      </c>
      <c r="Q13" s="527"/>
      <c r="R13" s="342"/>
    </row>
    <row r="14" spans="1:18" s="343" customFormat="1" ht="12.75">
      <c r="A14" s="356" t="s">
        <v>44</v>
      </c>
      <c r="B14" s="357"/>
      <c r="C14" s="357" t="s">
        <v>25</v>
      </c>
      <c r="D14" s="358">
        <v>6314</v>
      </c>
      <c r="E14" s="527"/>
      <c r="F14" s="340"/>
      <c r="G14" s="357" t="s">
        <v>25</v>
      </c>
      <c r="H14" s="358">
        <v>11097</v>
      </c>
      <c r="I14" s="359"/>
      <c r="J14" s="340"/>
      <c r="K14" s="357" t="s">
        <v>25</v>
      </c>
      <c r="L14" s="358">
        <v>1847</v>
      </c>
      <c r="M14" s="527"/>
      <c r="N14" s="527"/>
      <c r="O14" s="357" t="s">
        <v>25</v>
      </c>
      <c r="P14" s="358">
        <v>4365</v>
      </c>
      <c r="Q14" s="527"/>
      <c r="R14" s="342"/>
    </row>
    <row r="15" spans="1:18" s="343" customFormat="1" ht="12.75">
      <c r="A15" s="356" t="s">
        <v>433</v>
      </c>
      <c r="B15" s="357"/>
      <c r="C15" s="357" t="s">
        <v>25</v>
      </c>
      <c r="D15" s="358">
        <v>1577</v>
      </c>
      <c r="E15" s="527"/>
      <c r="F15" s="340"/>
      <c r="G15" s="357" t="s">
        <v>25</v>
      </c>
      <c r="H15" s="358">
        <v>1284</v>
      </c>
      <c r="I15" s="359"/>
      <c r="J15" s="340"/>
      <c r="K15" s="357" t="s">
        <v>25</v>
      </c>
      <c r="L15" s="358">
        <v>-399</v>
      </c>
      <c r="M15" s="527"/>
      <c r="N15" s="527"/>
      <c r="O15" s="357" t="s">
        <v>25</v>
      </c>
      <c r="P15" s="358">
        <v>-1367</v>
      </c>
      <c r="Q15" s="527"/>
      <c r="R15" s="342"/>
    </row>
    <row r="16" spans="1:18" s="343" customFormat="1" ht="15.75">
      <c r="A16" s="360" t="s">
        <v>741</v>
      </c>
      <c r="B16" s="344"/>
      <c r="C16" s="344" t="s">
        <v>25</v>
      </c>
      <c r="D16" s="345">
        <v>-302</v>
      </c>
      <c r="E16" s="527"/>
      <c r="F16" s="340"/>
      <c r="G16" s="527" t="s">
        <v>25</v>
      </c>
      <c r="H16" s="345">
        <v>558</v>
      </c>
      <c r="I16" s="359"/>
      <c r="J16" s="340"/>
      <c r="K16" s="344" t="s">
        <v>25</v>
      </c>
      <c r="L16" s="345">
        <v>-411</v>
      </c>
      <c r="M16" s="527"/>
      <c r="N16" s="527"/>
      <c r="O16" s="344" t="s">
        <v>25</v>
      </c>
      <c r="P16" s="345">
        <v>-455</v>
      </c>
      <c r="Q16" s="527"/>
      <c r="R16" s="342"/>
    </row>
    <row r="17" spans="1:18" s="343" customFormat="1" ht="12.75">
      <c r="A17" s="354" t="s">
        <v>435</v>
      </c>
      <c r="B17" s="347"/>
      <c r="C17" s="347" t="s">
        <v>24</v>
      </c>
      <c r="D17" s="348">
        <f>SUM(D9:D16)</f>
        <v>86925</v>
      </c>
      <c r="E17" s="347"/>
      <c r="F17" s="347"/>
      <c r="G17" s="347" t="s">
        <v>24</v>
      </c>
      <c r="H17" s="348">
        <f>SUM(H9:H16)</f>
        <v>167272</v>
      </c>
      <c r="I17" s="627"/>
      <c r="J17" s="347"/>
      <c r="K17" s="347" t="s">
        <v>24</v>
      </c>
      <c r="L17" s="348">
        <f>SUM(L9:L16)</f>
        <v>74827</v>
      </c>
      <c r="M17" s="757"/>
      <c r="N17" s="757"/>
      <c r="O17" s="757" t="s">
        <v>24</v>
      </c>
      <c r="P17" s="348">
        <f>SUM(P9:P16)</f>
        <v>147508</v>
      </c>
      <c r="Q17" s="346"/>
      <c r="R17" s="342"/>
    </row>
    <row r="18" spans="1:18" s="343" customFormat="1" ht="15.75">
      <c r="A18" s="354" t="s">
        <v>742</v>
      </c>
      <c r="B18" s="347"/>
      <c r="C18" s="347" t="s">
        <v>25</v>
      </c>
      <c r="D18" s="361">
        <v>45.6</v>
      </c>
      <c r="E18" s="347" t="s">
        <v>392</v>
      </c>
      <c r="F18" s="347"/>
      <c r="G18" s="347" t="s">
        <v>25</v>
      </c>
      <c r="H18" s="361">
        <v>44.3</v>
      </c>
      <c r="I18" s="627" t="s">
        <v>99</v>
      </c>
      <c r="J18" s="347"/>
      <c r="K18" s="347" t="s">
        <v>25</v>
      </c>
      <c r="L18" s="361">
        <v>43.8</v>
      </c>
      <c r="M18" s="353" t="s">
        <v>392</v>
      </c>
      <c r="N18" s="353"/>
      <c r="O18" s="353" t="s">
        <v>25</v>
      </c>
      <c r="P18" s="361">
        <v>43.3</v>
      </c>
      <c r="Q18" s="346" t="s">
        <v>99</v>
      </c>
      <c r="R18" s="342"/>
    </row>
    <row r="19" spans="1:18">
      <c r="E19" s="325"/>
      <c r="M19" s="325"/>
      <c r="N19" s="325"/>
      <c r="Q19" s="325"/>
      <c r="R19" s="324"/>
    </row>
    <row r="20" spans="1:18">
      <c r="E20" s="325"/>
      <c r="M20" s="325"/>
      <c r="Q20" s="325"/>
      <c r="R20" s="324"/>
    </row>
    <row r="21" spans="1:18">
      <c r="M21" s="325"/>
    </row>
    <row r="22" spans="1:18" s="326" customFormat="1" ht="12.75">
      <c r="I22" s="319"/>
      <c r="M22" s="626"/>
      <c r="Q22" s="319"/>
    </row>
    <row r="23" spans="1:18" s="326" customFormat="1" ht="12.75">
      <c r="I23" s="319"/>
      <c r="Q23" s="319"/>
    </row>
    <row r="24" spans="1:18" s="326" customFormat="1" ht="12.75">
      <c r="I24" s="319"/>
      <c r="Q24" s="319"/>
    </row>
    <row r="25" spans="1:18" s="326" customFormat="1" ht="12.75">
      <c r="I25" s="319"/>
      <c r="Q25" s="319"/>
    </row>
    <row r="26" spans="1:18" s="326" customFormat="1" ht="12.75">
      <c r="I26" s="319"/>
      <c r="Q26" s="319"/>
    </row>
    <row r="27" spans="1:18" s="326" customFormat="1" ht="12.75">
      <c r="I27" s="319"/>
      <c r="Q27" s="319"/>
    </row>
    <row r="28" spans="1:18" s="326" customFormat="1" ht="12.75">
      <c r="I28" s="319"/>
      <c r="Q28" s="319"/>
    </row>
    <row r="29" spans="1:18" s="326" customFormat="1" ht="12.75">
      <c r="I29" s="319"/>
      <c r="Q29" s="319"/>
    </row>
    <row r="30" spans="1:18" s="326" customFormat="1" ht="12.75">
      <c r="I30" s="319"/>
      <c r="Q30" s="319"/>
    </row>
    <row r="31" spans="1:18" s="326" customFormat="1" ht="12.75">
      <c r="I31" s="319"/>
      <c r="Q31" s="319"/>
    </row>
    <row r="32" spans="1:18" s="326" customFormat="1" ht="12.75">
      <c r="I32" s="319"/>
      <c r="Q32" s="319"/>
    </row>
    <row r="33" spans="9:17" s="326" customFormat="1" ht="12.75">
      <c r="I33" s="319"/>
      <c r="Q33" s="319"/>
    </row>
    <row r="34" spans="9:17" s="326" customFormat="1" ht="12.75">
      <c r="I34" s="319"/>
      <c r="Q34" s="319"/>
    </row>
    <row r="35" spans="9:17" s="326" customFormat="1" ht="12.75">
      <c r="I35" s="319"/>
      <c r="Q35" s="319"/>
    </row>
    <row r="36" spans="9:17" s="326" customFormat="1" ht="12.75">
      <c r="I36" s="319"/>
      <c r="Q36" s="319"/>
    </row>
  </sheetData>
  <mergeCells count="22">
    <mergeCell ref="G4:H4"/>
    <mergeCell ref="G5:H5"/>
    <mergeCell ref="G7:H7"/>
    <mergeCell ref="C8:D8"/>
    <mergeCell ref="C6:D6"/>
    <mergeCell ref="G6:H6"/>
    <mergeCell ref="C3:H3"/>
    <mergeCell ref="K8:L8"/>
    <mergeCell ref="O8:P8"/>
    <mergeCell ref="K4:L4"/>
    <mergeCell ref="K5:L5"/>
    <mergeCell ref="K7:L7"/>
    <mergeCell ref="O4:P4"/>
    <mergeCell ref="O5:P5"/>
    <mergeCell ref="O7:P7"/>
    <mergeCell ref="K6:L6"/>
    <mergeCell ref="O6:P6"/>
    <mergeCell ref="K3:P3"/>
    <mergeCell ref="G8:H8"/>
    <mergeCell ref="C4:D4"/>
    <mergeCell ref="C5:D5"/>
    <mergeCell ref="C7:D7"/>
  </mergeCells>
  <hyperlinks>
    <hyperlink ref="A1" location="Ex_EBITDAMargin" display="Ex_EBITDAMargin"/>
  </hyperlink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F13" sqref="A13:XFD13"/>
    </sheetView>
  </sheetViews>
  <sheetFormatPr defaultRowHeight="15"/>
  <cols>
    <col min="1" max="1" width="54.85546875" style="41" bestFit="1" customWidth="1"/>
    <col min="2" max="2" width="2.5703125" style="67" customWidth="1"/>
    <col min="3" max="3" width="1.7109375" style="67" customWidth="1"/>
    <col min="4" max="4" width="2.5703125" style="67" customWidth="1"/>
    <col min="5" max="5" width="1.7109375" style="67" customWidth="1"/>
    <col min="6" max="6" width="10.7109375" style="41" customWidth="1"/>
    <col min="7" max="8" width="1.7109375" style="67" customWidth="1"/>
    <col min="9" max="9" width="10.7109375" style="41" customWidth="1"/>
    <col min="10" max="16384" width="9.140625" style="41"/>
  </cols>
  <sheetData>
    <row r="1" spans="1:9" ht="18.75">
      <c r="A1" s="316" t="s">
        <v>763</v>
      </c>
    </row>
    <row r="2" spans="1:9">
      <c r="A2" s="44"/>
    </row>
    <row r="3" spans="1:9" s="378" customFormat="1" ht="11.25">
      <c r="A3" s="68"/>
      <c r="B3" s="91" t="s">
        <v>0</v>
      </c>
      <c r="C3" s="797" t="s">
        <v>13</v>
      </c>
      <c r="D3" s="91" t="s">
        <v>0</v>
      </c>
      <c r="E3" s="901" t="s">
        <v>1</v>
      </c>
      <c r="F3" s="901"/>
      <c r="G3" s="797" t="s">
        <v>13</v>
      </c>
      <c r="H3" s="901" t="s">
        <v>28</v>
      </c>
      <c r="I3" s="901"/>
    </row>
    <row r="4" spans="1:9" s="378" customFormat="1" ht="11.25">
      <c r="A4" s="68"/>
      <c r="B4" s="91"/>
      <c r="C4" s="797"/>
      <c r="D4" s="91"/>
      <c r="E4" s="912" t="s">
        <v>467</v>
      </c>
      <c r="F4" s="912"/>
      <c r="G4" s="797"/>
      <c r="H4" s="912" t="s">
        <v>467</v>
      </c>
      <c r="I4" s="912"/>
    </row>
    <row r="5" spans="1:9" s="378" customFormat="1" ht="11.25">
      <c r="A5" s="68"/>
      <c r="B5" s="91"/>
      <c r="C5" s="797"/>
      <c r="D5" s="91"/>
      <c r="E5" s="917" t="s">
        <v>383</v>
      </c>
      <c r="F5" s="917"/>
      <c r="G5" s="797"/>
      <c r="H5" s="917" t="s">
        <v>383</v>
      </c>
      <c r="I5" s="917"/>
    </row>
    <row r="6" spans="1:9" s="378" customFormat="1" ht="11.25">
      <c r="A6" s="68"/>
      <c r="B6" s="91"/>
      <c r="C6" s="797"/>
      <c r="D6" s="91"/>
      <c r="E6" s="917" t="s">
        <v>30</v>
      </c>
      <c r="F6" s="917"/>
      <c r="G6" s="797"/>
      <c r="H6" s="917" t="s">
        <v>30</v>
      </c>
      <c r="I6" s="917"/>
    </row>
    <row r="7" spans="1:9" s="378" customFormat="1" ht="12.75">
      <c r="A7" s="48" t="s">
        <v>810</v>
      </c>
      <c r="B7" s="91"/>
      <c r="C7" s="797"/>
      <c r="D7" s="91"/>
      <c r="E7" s="917" t="str">
        <f>CP_Longdate</f>
        <v>June 30, </v>
      </c>
      <c r="F7" s="917"/>
      <c r="G7" s="797"/>
      <c r="H7" s="917" t="str">
        <f>CP_Longdate</f>
        <v>June 30, </v>
      </c>
      <c r="I7" s="917"/>
    </row>
    <row r="8" spans="1:9" s="378" customFormat="1" ht="12.75">
      <c r="A8" s="48" t="s">
        <v>430</v>
      </c>
      <c r="B8" s="91"/>
      <c r="C8" s="797"/>
      <c r="D8" s="91"/>
      <c r="E8" s="917">
        <f>CY</f>
        <v>2019</v>
      </c>
      <c r="F8" s="917"/>
      <c r="G8" s="797"/>
      <c r="H8" s="917">
        <f>PY</f>
        <v>2018</v>
      </c>
      <c r="I8" s="917"/>
    </row>
    <row r="9" spans="1:9" s="750" customFormat="1" ht="12.75">
      <c r="A9" s="875" t="s">
        <v>427</v>
      </c>
      <c r="B9" s="876"/>
      <c r="C9" s="876" t="s">
        <v>25</v>
      </c>
      <c r="D9" s="876"/>
      <c r="E9" s="876" t="s">
        <v>24</v>
      </c>
      <c r="F9" s="877">
        <f>MDA_ReconciliationtoFreeCashFlo!F10</f>
        <v>76973</v>
      </c>
      <c r="G9" s="876" t="s">
        <v>25</v>
      </c>
      <c r="H9" s="876" t="s">
        <v>24</v>
      </c>
      <c r="I9" s="877">
        <f>MDA_ReconciliationtoFreeCashFlo!I10</f>
        <v>65027</v>
      </c>
    </row>
    <row r="10" spans="1:9" s="750" customFormat="1" ht="12.75">
      <c r="A10" s="620" t="s">
        <v>428</v>
      </c>
      <c r="B10" s="530"/>
      <c r="C10" s="733" t="s">
        <v>25</v>
      </c>
      <c r="D10" s="530"/>
      <c r="E10" s="530" t="s">
        <v>25</v>
      </c>
      <c r="F10" s="431">
        <f>MDA_ReconciliationtoFreeCashFlo!F11</f>
        <v>-13914</v>
      </c>
      <c r="G10" s="733" t="s">
        <v>25</v>
      </c>
      <c r="H10" s="530" t="s">
        <v>25</v>
      </c>
      <c r="I10" s="431">
        <f>MDA_ReconciliationtoFreeCashFlo!I11</f>
        <v>-12765</v>
      </c>
    </row>
    <row r="11" spans="1:9" s="750" customFormat="1" ht="12.75">
      <c r="A11" s="620" t="s">
        <v>429</v>
      </c>
      <c r="B11" s="530"/>
      <c r="C11" s="733" t="s">
        <v>25</v>
      </c>
      <c r="D11" s="530"/>
      <c r="E11" s="733" t="s">
        <v>25</v>
      </c>
      <c r="F11" s="735">
        <f>MDA_ReconciliationtoFreeCashFlo!F12</f>
        <v>-3793</v>
      </c>
      <c r="G11" s="733" t="s">
        <v>25</v>
      </c>
      <c r="H11" s="733" t="s">
        <v>25</v>
      </c>
      <c r="I11" s="735">
        <f>MDA_ReconciliationtoFreeCashFlo!I12</f>
        <v>-3125</v>
      </c>
    </row>
    <row r="12" spans="1:9" s="750" customFormat="1" ht="12.75">
      <c r="A12" s="875" t="s">
        <v>430</v>
      </c>
      <c r="B12" s="876"/>
      <c r="C12" s="876" t="s">
        <v>25</v>
      </c>
      <c r="D12" s="876"/>
      <c r="E12" s="876" t="s">
        <v>24</v>
      </c>
      <c r="F12" s="877">
        <f>SUM(F9:F11)</f>
        <v>59266</v>
      </c>
      <c r="G12" s="876" t="s">
        <v>25</v>
      </c>
      <c r="H12" s="876" t="s">
        <v>24</v>
      </c>
      <c r="I12" s="877">
        <f>SUM(I9:I11)</f>
        <v>49137</v>
      </c>
    </row>
    <row r="13" spans="1:9">
      <c r="E13" s="404"/>
      <c r="F13" s="369"/>
      <c r="G13" s="408"/>
      <c r="H13" s="408"/>
      <c r="I13" s="369"/>
    </row>
  </sheetData>
  <mergeCells count="12">
    <mergeCell ref="E6:F6"/>
    <mergeCell ref="H6:I6"/>
    <mergeCell ref="E7:F7"/>
    <mergeCell ref="H7:I7"/>
    <mergeCell ref="E8:F8"/>
    <mergeCell ref="H8:I8"/>
    <mergeCell ref="E3:F3"/>
    <mergeCell ref="H3:I3"/>
    <mergeCell ref="E4:F4"/>
    <mergeCell ref="H4:I4"/>
    <mergeCell ref="E5:F5"/>
    <mergeCell ref="H5:I5"/>
  </mergeCells>
  <hyperlinks>
    <hyperlink ref="A1" location="Ex_FreeCashFlows" display="Ex_FreeCashFlow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26"/>
  <sheetViews>
    <sheetView workbookViewId="0">
      <selection activeCell="N41" sqref="N41"/>
    </sheetView>
  </sheetViews>
  <sheetFormatPr defaultRowHeight="15"/>
  <cols>
    <col min="1" max="1" width="69.5703125" style="41" customWidth="1"/>
    <col min="2" max="2" width="2.7109375" style="67" customWidth="1"/>
    <col min="3" max="3" width="1.7109375" style="67" customWidth="1"/>
    <col min="4" max="4" width="9.42578125" style="41" customWidth="1"/>
    <col min="5" max="5" width="2.7109375" style="67" customWidth="1"/>
    <col min="6" max="6" width="1.7109375" style="67" customWidth="1"/>
    <col min="7" max="7" width="9.42578125" style="41" customWidth="1"/>
    <col min="8" max="8" width="1.7109375" style="41" customWidth="1"/>
    <col min="9" max="10" width="1.7109375" style="67" customWidth="1"/>
    <col min="11" max="11" width="9.42578125" style="41" customWidth="1"/>
    <col min="12" max="13" width="1.7109375" style="67" customWidth="1"/>
    <col min="14" max="14" width="9.42578125" style="41" customWidth="1"/>
    <col min="15" max="15" width="1.7109375" style="43" customWidth="1"/>
    <col min="16" max="17" width="9.140625" style="41"/>
    <col min="18" max="18" width="2.7109375" style="67" customWidth="1"/>
    <col min="19" max="16384" width="9.140625" style="41"/>
  </cols>
  <sheetData>
    <row r="1" spans="1:18" ht="18.75">
      <c r="A1" s="42" t="s">
        <v>52</v>
      </c>
    </row>
    <row r="2" spans="1:18">
      <c r="A2" s="44"/>
    </row>
    <row r="3" spans="1:18" s="47" customFormat="1" ht="11.25">
      <c r="A3" s="68"/>
      <c r="B3" s="91" t="s">
        <v>0</v>
      </c>
      <c r="C3" s="901" t="s">
        <v>1</v>
      </c>
      <c r="D3" s="901"/>
      <c r="E3" s="91" t="s">
        <v>0</v>
      </c>
      <c r="F3" s="901" t="s">
        <v>1</v>
      </c>
      <c r="G3" s="901"/>
      <c r="H3" s="111" t="s">
        <v>13</v>
      </c>
      <c r="I3" s="91" t="s">
        <v>13</v>
      </c>
      <c r="J3" s="901" t="s">
        <v>28</v>
      </c>
      <c r="K3" s="901"/>
      <c r="L3" s="91" t="s">
        <v>13</v>
      </c>
      <c r="M3" s="901" t="s">
        <v>28</v>
      </c>
      <c r="N3" s="901"/>
      <c r="O3" s="46" t="s">
        <v>25</v>
      </c>
      <c r="R3" s="91" t="s">
        <v>0</v>
      </c>
    </row>
    <row r="4" spans="1:18" s="47" customFormat="1" ht="11.25">
      <c r="A4" s="68"/>
      <c r="B4" s="91"/>
      <c r="C4" s="904" t="s">
        <v>29</v>
      </c>
      <c r="D4" s="904"/>
      <c r="E4" s="91"/>
      <c r="F4" s="904" t="s">
        <v>466</v>
      </c>
      <c r="G4" s="904"/>
      <c r="H4" s="112"/>
      <c r="I4" s="91"/>
      <c r="J4" s="904" t="s">
        <v>29</v>
      </c>
      <c r="K4" s="904"/>
      <c r="L4" s="91"/>
      <c r="M4" s="904" t="s">
        <v>466</v>
      </c>
      <c r="N4" s="904"/>
      <c r="O4" s="46" t="s">
        <v>25</v>
      </c>
      <c r="R4" s="91"/>
    </row>
    <row r="5" spans="1:18" s="47" customFormat="1" ht="11.25">
      <c r="A5" s="68"/>
      <c r="B5" s="91"/>
      <c r="C5" s="904" t="s">
        <v>30</v>
      </c>
      <c r="D5" s="904"/>
      <c r="E5" s="91"/>
      <c r="F5" s="904" t="s">
        <v>30</v>
      </c>
      <c r="G5" s="904"/>
      <c r="H5" s="112"/>
      <c r="I5" s="91"/>
      <c r="J5" s="904" t="s">
        <v>30</v>
      </c>
      <c r="K5" s="904"/>
      <c r="L5" s="91"/>
      <c r="M5" s="904" t="s">
        <v>30</v>
      </c>
      <c r="N5" s="904"/>
      <c r="O5" s="46" t="s">
        <v>25</v>
      </c>
      <c r="R5" s="91"/>
    </row>
    <row r="6" spans="1:18" s="47" customFormat="1" ht="11.25">
      <c r="A6" s="68"/>
      <c r="B6" s="91"/>
      <c r="C6" s="904" t="str">
        <f>CP_Longdate</f>
        <v>June 30, </v>
      </c>
      <c r="D6" s="904"/>
      <c r="E6" s="91"/>
      <c r="F6" s="904" t="str">
        <f>CP_Longdate</f>
        <v>June 30, </v>
      </c>
      <c r="G6" s="904"/>
      <c r="H6" s="112"/>
      <c r="I6" s="91"/>
      <c r="J6" s="904" t="str">
        <f>CP_Longdate</f>
        <v>June 30, </v>
      </c>
      <c r="K6" s="904"/>
      <c r="L6" s="91"/>
      <c r="M6" s="904" t="str">
        <f>CP_Longdate</f>
        <v>June 30, </v>
      </c>
      <c r="N6" s="904"/>
      <c r="O6" s="46" t="s">
        <v>25</v>
      </c>
      <c r="R6" s="91"/>
    </row>
    <row r="7" spans="1:18" s="47" customFormat="1" ht="11.25">
      <c r="A7" s="68"/>
      <c r="B7" s="91"/>
      <c r="C7" s="901">
        <f>CY</f>
        <v>2019</v>
      </c>
      <c r="D7" s="901"/>
      <c r="E7" s="91"/>
      <c r="F7" s="901">
        <f>CY</f>
        <v>2019</v>
      </c>
      <c r="G7" s="901"/>
      <c r="H7" s="112"/>
      <c r="I7" s="91"/>
      <c r="J7" s="901">
        <f>PY</f>
        <v>2018</v>
      </c>
      <c r="K7" s="901"/>
      <c r="L7" s="91"/>
      <c r="M7" s="901">
        <f>PY</f>
        <v>2018</v>
      </c>
      <c r="N7" s="901"/>
      <c r="O7" s="46" t="s">
        <v>25</v>
      </c>
      <c r="R7" s="91"/>
    </row>
    <row r="8" spans="1:18" s="378" customFormat="1" ht="12.75">
      <c r="A8" s="352" t="s">
        <v>640</v>
      </c>
      <c r="B8" s="91"/>
      <c r="C8" s="435"/>
      <c r="D8" s="435"/>
      <c r="E8" s="91"/>
      <c r="F8" s="435"/>
      <c r="G8" s="435"/>
      <c r="H8" s="112"/>
      <c r="I8" s="91"/>
      <c r="J8" s="435"/>
      <c r="K8" s="435"/>
      <c r="L8" s="91"/>
      <c r="M8" s="435"/>
      <c r="N8" s="435"/>
      <c r="O8" s="397"/>
      <c r="R8" s="91"/>
    </row>
    <row r="9" spans="1:18" s="378" customFormat="1" ht="12.75">
      <c r="A9" s="425" t="s">
        <v>638</v>
      </c>
      <c r="B9" s="53"/>
      <c r="C9" s="53" t="s">
        <v>24</v>
      </c>
      <c r="D9" s="379">
        <v>0</v>
      </c>
      <c r="E9" s="53"/>
      <c r="F9" s="53" t="s">
        <v>24</v>
      </c>
      <c r="G9" s="379">
        <f>FS_StatementsofIncome!G31</f>
        <v>42352</v>
      </c>
      <c r="H9" s="205"/>
      <c r="I9" s="53"/>
      <c r="J9" s="53" t="s">
        <v>24</v>
      </c>
      <c r="K9" s="379">
        <f>FS_StatementsofIncome!K30</f>
        <v>38897</v>
      </c>
      <c r="L9" s="53"/>
      <c r="M9" s="53" t="s">
        <v>24</v>
      </c>
      <c r="N9" s="379">
        <f>FS_StatementsofIncome!N30</f>
        <v>84205</v>
      </c>
      <c r="O9" s="397"/>
      <c r="R9" s="91"/>
    </row>
    <row r="10" spans="1:18" s="378" customFormat="1" ht="12.75">
      <c r="A10" s="425" t="s">
        <v>602</v>
      </c>
      <c r="B10" s="97"/>
      <c r="C10" s="97"/>
      <c r="D10" s="101"/>
      <c r="E10" s="97"/>
      <c r="F10" s="97"/>
      <c r="G10" s="101"/>
      <c r="H10" s="113"/>
      <c r="I10" s="97"/>
      <c r="J10" s="97"/>
      <c r="K10" s="101"/>
      <c r="L10" s="97"/>
      <c r="M10" s="97"/>
      <c r="N10" s="101"/>
      <c r="O10" s="397"/>
      <c r="R10" s="91"/>
    </row>
    <row r="11" spans="1:18" s="378" customFormat="1" ht="12.75">
      <c r="A11" s="430" t="s">
        <v>51</v>
      </c>
      <c r="B11" s="432"/>
      <c r="C11" s="432" t="s">
        <v>25</v>
      </c>
      <c r="D11" s="431">
        <v>0</v>
      </c>
      <c r="E11" s="432"/>
      <c r="F11" s="432" t="s">
        <v>25</v>
      </c>
      <c r="G11" s="431">
        <v>988</v>
      </c>
      <c r="H11" s="363"/>
      <c r="I11" s="432"/>
      <c r="J11" s="432" t="s">
        <v>25</v>
      </c>
      <c r="K11" s="431">
        <f>N11-(-1928)</f>
        <v>-2058</v>
      </c>
      <c r="L11" s="432"/>
      <c r="M11" s="432" t="s">
        <v>25</v>
      </c>
      <c r="N11" s="431">
        <v>-3986</v>
      </c>
      <c r="O11" s="397"/>
      <c r="R11" s="91"/>
    </row>
    <row r="12" spans="1:18" s="378" customFormat="1" ht="13.5" thickBot="1">
      <c r="A12" s="426" t="s">
        <v>639</v>
      </c>
      <c r="B12" s="53"/>
      <c r="C12" s="433" t="s">
        <v>24</v>
      </c>
      <c r="D12" s="434">
        <f>SUM(D9:D11)</f>
        <v>0</v>
      </c>
      <c r="E12" s="53"/>
      <c r="F12" s="433" t="s">
        <v>24</v>
      </c>
      <c r="G12" s="434">
        <f>SUM(G9:G11)</f>
        <v>43340</v>
      </c>
      <c r="H12" s="205"/>
      <c r="I12" s="53"/>
      <c r="J12" s="433" t="s">
        <v>24</v>
      </c>
      <c r="K12" s="434">
        <f>SUM(K9:K11)</f>
        <v>36839</v>
      </c>
      <c r="L12" s="53"/>
      <c r="M12" s="433" t="s">
        <v>24</v>
      </c>
      <c r="N12" s="434">
        <f>SUM(N9:N11)</f>
        <v>80219</v>
      </c>
      <c r="O12" s="397"/>
      <c r="R12" s="91"/>
    </row>
    <row r="13" spans="1:18" s="378" customFormat="1" ht="12" thickTop="1">
      <c r="A13" s="68"/>
      <c r="B13" s="91"/>
      <c r="C13" s="435"/>
      <c r="D13" s="435"/>
      <c r="E13" s="91"/>
      <c r="F13" s="435"/>
      <c r="G13" s="435"/>
      <c r="H13" s="112"/>
      <c r="I13" s="91"/>
      <c r="J13" s="435"/>
      <c r="K13" s="435"/>
      <c r="L13" s="91"/>
      <c r="M13" s="435"/>
      <c r="N13" s="435"/>
      <c r="O13" s="397"/>
      <c r="R13" s="91"/>
    </row>
    <row r="14" spans="1:18" s="378" customFormat="1" ht="15" customHeight="1">
      <c r="A14" s="352" t="s">
        <v>604</v>
      </c>
      <c r="B14" s="91"/>
      <c r="C14" s="424"/>
      <c r="D14" s="424"/>
      <c r="E14" s="91"/>
      <c r="F14" s="424"/>
      <c r="G14" s="424"/>
      <c r="H14" s="112"/>
      <c r="I14" s="91"/>
      <c r="J14" s="424"/>
      <c r="K14" s="424"/>
      <c r="L14" s="91"/>
      <c r="M14" s="424"/>
      <c r="N14" s="424"/>
      <c r="O14" s="397"/>
      <c r="R14" s="91"/>
    </row>
    <row r="15" spans="1:18" s="114" customFormat="1" ht="15" customHeight="1">
      <c r="A15" s="425" t="str">
        <f>FS_StatementsofIncome!A34</f>
        <v>Net income attributable to Tradeweb Markets Inc.</v>
      </c>
      <c r="B15" s="53"/>
      <c r="C15" s="53" t="s">
        <v>24</v>
      </c>
      <c r="D15" s="379">
        <f>FS_StatementsofIncome!D34</f>
        <v>12828</v>
      </c>
      <c r="E15" s="53"/>
      <c r="F15" s="53" t="s">
        <v>24</v>
      </c>
      <c r="G15" s="379">
        <f>FS_StatementsofIncome!G34</f>
        <v>12828</v>
      </c>
      <c r="H15" s="205"/>
      <c r="I15" s="53"/>
      <c r="J15" s="288"/>
      <c r="K15" s="399"/>
      <c r="L15" s="288"/>
      <c r="M15" s="288"/>
      <c r="N15" s="399"/>
      <c r="O15" s="97"/>
      <c r="R15" s="97"/>
    </row>
    <row r="16" spans="1:18" s="114" customFormat="1" ht="15" customHeight="1">
      <c r="A16" s="425" t="s">
        <v>602</v>
      </c>
      <c r="B16" s="97"/>
      <c r="C16" s="97"/>
      <c r="D16" s="101"/>
      <c r="E16" s="97"/>
      <c r="F16" s="97"/>
      <c r="G16" s="101"/>
      <c r="H16" s="113"/>
      <c r="I16" s="97"/>
      <c r="J16" s="295"/>
      <c r="K16" s="296"/>
      <c r="L16" s="295"/>
      <c r="M16" s="295"/>
      <c r="N16" s="296"/>
      <c r="O16" s="97"/>
      <c r="R16" s="97"/>
    </row>
    <row r="17" spans="1:21" s="114" customFormat="1" ht="15" customHeight="1">
      <c r="A17" s="257" t="s">
        <v>608</v>
      </c>
      <c r="B17" s="233"/>
      <c r="C17" s="233" t="s">
        <v>25</v>
      </c>
      <c r="D17" s="381">
        <f>G17</f>
        <v>-647</v>
      </c>
      <c r="E17" s="380"/>
      <c r="F17" s="380" t="s">
        <v>25</v>
      </c>
      <c r="G17" s="381">
        <v>-647</v>
      </c>
      <c r="H17" s="115"/>
      <c r="I17" s="233"/>
      <c r="J17" s="340"/>
      <c r="K17" s="341"/>
      <c r="L17" s="340"/>
      <c r="M17" s="340"/>
      <c r="N17" s="341"/>
      <c r="O17" s="265"/>
      <c r="P17" s="298"/>
      <c r="Q17" s="298"/>
      <c r="R17" s="265"/>
      <c r="S17" s="298"/>
      <c r="T17" s="298"/>
      <c r="U17" s="298"/>
    </row>
    <row r="18" spans="1:21" s="114" customFormat="1" ht="15" customHeight="1" thickBot="1">
      <c r="A18" s="426" t="s">
        <v>506</v>
      </c>
      <c r="B18" s="53"/>
      <c r="C18" s="427" t="s">
        <v>24</v>
      </c>
      <c r="D18" s="428">
        <f>SUM(D15:D17)</f>
        <v>12181</v>
      </c>
      <c r="E18" s="53"/>
      <c r="F18" s="427" t="s">
        <v>24</v>
      </c>
      <c r="G18" s="428">
        <f>SUM(G15:G17)</f>
        <v>12181</v>
      </c>
      <c r="H18" s="205"/>
      <c r="I18" s="53"/>
      <c r="J18" s="288"/>
      <c r="K18" s="399"/>
      <c r="L18" s="288"/>
      <c r="M18" s="288"/>
      <c r="N18" s="399"/>
      <c r="O18" s="97"/>
      <c r="P18" s="298"/>
      <c r="Q18" s="298"/>
      <c r="R18" s="97"/>
      <c r="S18" s="298"/>
      <c r="T18" s="298"/>
      <c r="U18" s="298"/>
    </row>
    <row r="19" spans="1:21" s="114" customFormat="1" ht="15" customHeight="1" thickTop="1">
      <c r="A19" s="426"/>
      <c r="B19" s="53"/>
      <c r="C19" s="288"/>
      <c r="D19" s="399"/>
      <c r="E19" s="53"/>
      <c r="F19" s="288"/>
      <c r="G19" s="399"/>
      <c r="H19" s="399"/>
      <c r="I19" s="96"/>
      <c r="J19" s="288"/>
      <c r="K19" s="399"/>
      <c r="L19" s="288"/>
      <c r="M19" s="288"/>
      <c r="N19" s="399"/>
      <c r="O19" s="97"/>
      <c r="P19" s="298"/>
      <c r="Q19" s="298"/>
      <c r="R19" s="97"/>
      <c r="S19" s="298"/>
      <c r="T19" s="298"/>
      <c r="U19" s="298"/>
    </row>
    <row r="20" spans="1:21" s="114" customFormat="1" ht="15" customHeight="1">
      <c r="A20" s="352" t="s">
        <v>605</v>
      </c>
      <c r="B20" s="97"/>
      <c r="C20" s="295"/>
      <c r="D20" s="296"/>
      <c r="E20" s="97"/>
      <c r="F20" s="295"/>
      <c r="G20" s="296"/>
      <c r="H20" s="296"/>
      <c r="I20" s="421"/>
      <c r="J20" s="295"/>
      <c r="K20" s="296"/>
      <c r="L20" s="97"/>
      <c r="M20" s="295"/>
      <c r="N20" s="296"/>
      <c r="O20" s="97"/>
      <c r="P20" s="298"/>
      <c r="Q20" s="298"/>
      <c r="R20" s="97"/>
      <c r="S20" s="298"/>
      <c r="T20" s="298"/>
      <c r="U20" s="298"/>
    </row>
    <row r="21" spans="1:21" s="114" customFormat="1" ht="15" customHeight="1">
      <c r="A21" s="429" t="s">
        <v>603</v>
      </c>
      <c r="B21" s="53"/>
      <c r="C21" s="53" t="s">
        <v>24</v>
      </c>
      <c r="D21" s="399">
        <f>FS_StatementsofIncome!D33</f>
        <v>11988</v>
      </c>
      <c r="E21" s="53"/>
      <c r="F21" s="53" t="s">
        <v>24</v>
      </c>
      <c r="G21" s="399">
        <f>FS_StatementsofIncome!G33</f>
        <v>11988</v>
      </c>
      <c r="H21" s="296"/>
      <c r="I21" s="421"/>
      <c r="J21" s="295"/>
      <c r="K21" s="296"/>
      <c r="L21" s="295"/>
      <c r="M21" s="295"/>
      <c r="N21" s="296"/>
      <c r="O21" s="97"/>
      <c r="P21" s="298"/>
      <c r="Q21" s="298"/>
      <c r="R21" s="97"/>
      <c r="S21" s="298"/>
      <c r="T21" s="298"/>
      <c r="U21" s="298"/>
    </row>
    <row r="22" spans="1:21" s="114" customFormat="1" ht="15" customHeight="1">
      <c r="A22" s="425" t="s">
        <v>602</v>
      </c>
      <c r="B22" s="53"/>
      <c r="C22" s="288"/>
      <c r="D22" s="399"/>
      <c r="E22" s="53"/>
      <c r="F22" s="288"/>
      <c r="G22" s="399"/>
      <c r="H22" s="296"/>
      <c r="I22" s="421"/>
      <c r="J22" s="295"/>
      <c r="K22" s="296"/>
      <c r="L22" s="295"/>
      <c r="M22" s="295"/>
      <c r="N22" s="296"/>
      <c r="O22" s="97"/>
      <c r="P22" s="298"/>
      <c r="Q22" s="298"/>
      <c r="R22" s="97"/>
      <c r="S22" s="298"/>
      <c r="T22" s="298"/>
      <c r="U22" s="298"/>
    </row>
    <row r="23" spans="1:21" ht="15" customHeight="1">
      <c r="A23" s="430" t="s">
        <v>606</v>
      </c>
      <c r="D23" s="431">
        <f>G23</f>
        <v>-359</v>
      </c>
      <c r="E23" s="432"/>
      <c r="F23" s="432" t="s">
        <v>25</v>
      </c>
      <c r="G23" s="431">
        <v>-359</v>
      </c>
      <c r="I23" s="422"/>
      <c r="J23" s="213"/>
      <c r="K23" s="296"/>
      <c r="L23" s="213"/>
      <c r="M23" s="213"/>
      <c r="N23" s="296"/>
    </row>
    <row r="24" spans="1:21" ht="15" customHeight="1" thickBot="1">
      <c r="A24" s="429" t="s">
        <v>607</v>
      </c>
      <c r="B24" s="53"/>
      <c r="C24" s="59" t="s">
        <v>24</v>
      </c>
      <c r="D24" s="60">
        <f>SUM(D21:D23)</f>
        <v>11629</v>
      </c>
      <c r="E24" s="53"/>
      <c r="F24" s="59" t="s">
        <v>24</v>
      </c>
      <c r="G24" s="60">
        <f>SUM(G21:G23)</f>
        <v>11629</v>
      </c>
      <c r="H24" s="113"/>
      <c r="I24" s="97"/>
      <c r="J24" s="295"/>
      <c r="K24" s="296"/>
      <c r="L24" s="295"/>
      <c r="M24" s="295"/>
      <c r="N24" s="296"/>
    </row>
    <row r="25" spans="1:21" ht="15" customHeight="1" thickTop="1">
      <c r="J25" s="213"/>
      <c r="K25" s="118"/>
      <c r="L25" s="213"/>
      <c r="M25" s="213"/>
      <c r="N25" s="118"/>
    </row>
    <row r="26" spans="1:21">
      <c r="J26" s="213"/>
      <c r="K26" s="118"/>
      <c r="L26" s="213"/>
      <c r="M26" s="213"/>
      <c r="N26" s="118"/>
    </row>
  </sheetData>
  <mergeCells count="20">
    <mergeCell ref="C3:D3"/>
    <mergeCell ref="C4:D4"/>
    <mergeCell ref="C5:D5"/>
    <mergeCell ref="C6:D6"/>
    <mergeCell ref="C7:D7"/>
    <mergeCell ref="F6:G6"/>
    <mergeCell ref="F7:G7"/>
    <mergeCell ref="M7:N7"/>
    <mergeCell ref="M6:N6"/>
    <mergeCell ref="M5:N5"/>
    <mergeCell ref="J5:K5"/>
    <mergeCell ref="J6:K6"/>
    <mergeCell ref="J7:K7"/>
    <mergeCell ref="M4:N4"/>
    <mergeCell ref="F3:G3"/>
    <mergeCell ref="F4:G4"/>
    <mergeCell ref="F5:G5"/>
    <mergeCell ref="M3:N3"/>
    <mergeCell ref="J3:K3"/>
    <mergeCell ref="J4:K4"/>
  </mergeCells>
  <conditionalFormatting sqref="R1:R1048576">
    <cfRule type="containsText" dxfId="15" priority="1" operator="containsText" text="FALSE">
      <formula>NOT(ISERROR(SEARCH("FALSE",R1)))</formula>
    </cfRule>
  </conditionalFormatting>
  <hyperlinks>
    <hyperlink ref="A1" location="FS_ComprehensiveIncome" display="FS_ComprehensiveIncome"/>
  </hyperlinks>
  <pageMargins left="0.7" right="0.7" top="0.75" bottom="0.75" header="0.3" footer="0.3"/>
  <pageSetup scale="61" orientation="portrait" r:id="rId1"/>
  <colBreaks count="1" manualBreakCount="1">
    <brk id="15"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B48"/>
  <sheetViews>
    <sheetView workbookViewId="0">
      <selection activeCell="A15" sqref="A15"/>
    </sheetView>
  </sheetViews>
  <sheetFormatPr defaultRowHeight="15"/>
  <cols>
    <col min="1" max="1" width="60.7109375" style="41" customWidth="1"/>
    <col min="2" max="2" width="2.7109375" style="67" customWidth="1"/>
    <col min="3" max="3" width="1.7109375" style="67" customWidth="1"/>
    <col min="4" max="4" width="12.28515625" style="41" customWidth="1"/>
    <col min="5" max="6" width="1.7109375" style="67" customWidth="1"/>
    <col min="7" max="7" width="15.7109375" style="41" customWidth="1"/>
    <col min="8" max="10" width="1.7109375" style="67" customWidth="1"/>
    <col min="11" max="11" width="12.28515625" style="41" customWidth="1"/>
    <col min="12" max="13" width="1.7109375" style="67" customWidth="1"/>
    <col min="14" max="14" width="12.5703125" style="41" customWidth="1"/>
    <col min="15" max="15" width="1.7109375" style="67" customWidth="1"/>
    <col min="16" max="17" width="1.7109375" style="67" hidden="1" customWidth="1"/>
    <col min="18" max="18" width="10.7109375" style="41" hidden="1" customWidth="1"/>
    <col min="19" max="19" width="1.7109375" style="213" hidden="1" customWidth="1"/>
    <col min="20" max="20" width="10.7109375" style="41" hidden="1" customWidth="1"/>
    <col min="21" max="21" width="1.7109375" style="41" hidden="1" customWidth="1"/>
    <col min="22" max="16384" width="9.140625" style="41"/>
  </cols>
  <sheetData>
    <row r="1" spans="1:23" ht="18.75">
      <c r="A1" s="42" t="s">
        <v>437</v>
      </c>
    </row>
    <row r="2" spans="1:23">
      <c r="A2" s="44"/>
    </row>
    <row r="3" spans="1:23" s="47" customFormat="1">
      <c r="A3" s="68"/>
      <c r="B3" s="91" t="s">
        <v>0</v>
      </c>
      <c r="C3" s="932" t="s">
        <v>1</v>
      </c>
      <c r="D3" s="932"/>
      <c r="E3" s="933"/>
      <c r="F3" s="933"/>
      <c r="G3" s="933"/>
      <c r="H3" s="155" t="s">
        <v>13</v>
      </c>
      <c r="I3" s="231" t="s">
        <v>0</v>
      </c>
      <c r="J3" s="932" t="s">
        <v>28</v>
      </c>
      <c r="K3" s="932"/>
      <c r="L3" s="933"/>
      <c r="M3" s="933"/>
      <c r="N3" s="933"/>
      <c r="O3" s="155" t="s">
        <v>13</v>
      </c>
      <c r="P3" s="231" t="s">
        <v>13</v>
      </c>
      <c r="Q3" s="917"/>
      <c r="R3" s="917"/>
      <c r="S3" s="155"/>
      <c r="T3" s="335"/>
    </row>
    <row r="4" spans="1:23" s="47" customFormat="1" ht="11.25">
      <c r="A4" s="68"/>
      <c r="B4" s="91"/>
      <c r="C4" s="917" t="s">
        <v>382</v>
      </c>
      <c r="D4" s="917"/>
      <c r="E4" s="155"/>
      <c r="F4" s="917" t="s">
        <v>467</v>
      </c>
      <c r="G4" s="917"/>
      <c r="H4" s="155"/>
      <c r="I4" s="231"/>
      <c r="J4" s="917" t="s">
        <v>382</v>
      </c>
      <c r="K4" s="917"/>
      <c r="L4" s="155"/>
      <c r="M4" s="917" t="s">
        <v>467</v>
      </c>
      <c r="N4" s="917"/>
      <c r="O4" s="155"/>
      <c r="P4" s="231"/>
      <c r="Q4" s="917"/>
      <c r="R4" s="917"/>
      <c r="S4" s="155"/>
      <c r="T4" s="335"/>
    </row>
    <row r="5" spans="1:23" s="47" customFormat="1" ht="11.25">
      <c r="A5" s="68"/>
      <c r="B5" s="91"/>
      <c r="C5" s="917" t="s">
        <v>383</v>
      </c>
      <c r="D5" s="917"/>
      <c r="E5" s="155"/>
      <c r="F5" s="917" t="s">
        <v>383</v>
      </c>
      <c r="G5" s="917"/>
      <c r="H5" s="155"/>
      <c r="I5" s="231"/>
      <c r="J5" s="917" t="s">
        <v>383</v>
      </c>
      <c r="K5" s="917"/>
      <c r="L5" s="155"/>
      <c r="M5" s="917" t="s">
        <v>383</v>
      </c>
      <c r="N5" s="917"/>
      <c r="O5" s="155"/>
      <c r="P5" s="231"/>
      <c r="Q5" s="917"/>
      <c r="R5" s="917"/>
      <c r="S5" s="155"/>
      <c r="T5" s="335"/>
    </row>
    <row r="6" spans="1:23" s="378" customFormat="1" ht="11.25">
      <c r="A6" s="68"/>
      <c r="B6" s="91"/>
      <c r="C6" s="917" t="s">
        <v>30</v>
      </c>
      <c r="D6" s="917"/>
      <c r="E6" s="155"/>
      <c r="F6" s="917" t="s">
        <v>30</v>
      </c>
      <c r="G6" s="917"/>
      <c r="H6" s="155"/>
      <c r="I6" s="231"/>
      <c r="J6" s="917" t="s">
        <v>30</v>
      </c>
      <c r="K6" s="917"/>
      <c r="L6" s="155"/>
      <c r="M6" s="917" t="s">
        <v>30</v>
      </c>
      <c r="N6" s="917"/>
      <c r="O6" s="155"/>
      <c r="P6" s="231"/>
      <c r="Q6" s="492"/>
      <c r="R6" s="492"/>
      <c r="S6" s="155"/>
      <c r="T6" s="492"/>
    </row>
    <row r="7" spans="1:23" s="378" customFormat="1" ht="11.25">
      <c r="A7" s="68"/>
      <c r="B7" s="91"/>
      <c r="C7" s="917" t="str">
        <f>CP_Longdate</f>
        <v>June 30, </v>
      </c>
      <c r="D7" s="917"/>
      <c r="E7" s="155"/>
      <c r="F7" s="917" t="str">
        <f>CP_Longdate</f>
        <v>June 30, </v>
      </c>
      <c r="G7" s="917"/>
      <c r="H7" s="155"/>
      <c r="I7" s="231"/>
      <c r="J7" s="917" t="str">
        <f>CP_Longdate</f>
        <v>June 30, </v>
      </c>
      <c r="K7" s="917"/>
      <c r="L7" s="155"/>
      <c r="M7" s="917" t="str">
        <f>CP_Longdate</f>
        <v>June 30, </v>
      </c>
      <c r="N7" s="917"/>
      <c r="O7" s="155"/>
      <c r="P7" s="231"/>
      <c r="Q7" s="492"/>
      <c r="R7" s="492"/>
      <c r="S7" s="155"/>
      <c r="T7" s="492"/>
    </row>
    <row r="8" spans="1:23" s="47" customFormat="1" ht="11.25">
      <c r="A8" s="68"/>
      <c r="B8" s="91"/>
      <c r="C8" s="901">
        <f>CY</f>
        <v>2019</v>
      </c>
      <c r="D8" s="901"/>
      <c r="E8" s="155"/>
      <c r="F8" s="901">
        <f>CY</f>
        <v>2019</v>
      </c>
      <c r="G8" s="901"/>
      <c r="H8" s="155"/>
      <c r="I8" s="231"/>
      <c r="J8" s="901">
        <f>PY</f>
        <v>2018</v>
      </c>
      <c r="K8" s="901"/>
      <c r="L8" s="155"/>
      <c r="M8" s="901">
        <f>PY</f>
        <v>2018</v>
      </c>
      <c r="N8" s="901"/>
      <c r="O8" s="155"/>
      <c r="P8" s="231"/>
      <c r="Q8" s="901" t="s">
        <v>552</v>
      </c>
      <c r="R8" s="901"/>
      <c r="S8" s="155"/>
      <c r="T8" s="368" t="s">
        <v>553</v>
      </c>
    </row>
    <row r="9" spans="1:23" s="47" customFormat="1" ht="15" customHeight="1">
      <c r="A9" s="68"/>
      <c r="B9" s="91"/>
      <c r="C9" s="927" t="s">
        <v>702</v>
      </c>
      <c r="D9" s="939"/>
      <c r="E9" s="939"/>
      <c r="F9" s="939"/>
      <c r="G9" s="939"/>
      <c r="H9" s="939"/>
      <c r="I9" s="939"/>
      <c r="J9" s="939"/>
      <c r="K9" s="939"/>
      <c r="L9" s="939"/>
      <c r="M9" s="939"/>
      <c r="N9" s="939"/>
      <c r="O9" s="477"/>
      <c r="P9" s="477"/>
      <c r="Q9" s="477"/>
      <c r="R9" s="477"/>
      <c r="S9" s="477"/>
      <c r="T9" s="477"/>
    </row>
    <row r="10" spans="1:23" s="378" customFormat="1" ht="25.5" customHeight="1" thickBot="1">
      <c r="A10" s="620" t="s">
        <v>724</v>
      </c>
      <c r="B10" s="530"/>
      <c r="C10" s="783" t="s">
        <v>24</v>
      </c>
      <c r="D10" s="784" t="s">
        <v>732</v>
      </c>
      <c r="E10" s="779" t="s">
        <v>25</v>
      </c>
      <c r="F10" s="783" t="s">
        <v>24</v>
      </c>
      <c r="G10" s="792" t="s">
        <v>773</v>
      </c>
      <c r="H10" s="779" t="s">
        <v>25</v>
      </c>
      <c r="I10" s="781"/>
      <c r="J10" s="783" t="s">
        <v>24</v>
      </c>
      <c r="K10" s="784" t="s">
        <v>733</v>
      </c>
      <c r="L10" s="779" t="s">
        <v>25</v>
      </c>
      <c r="M10" s="783" t="s">
        <v>24</v>
      </c>
      <c r="N10" s="784" t="s">
        <v>734</v>
      </c>
      <c r="O10" s="635"/>
      <c r="P10" s="635"/>
      <c r="Q10" s="635"/>
      <c r="R10" s="635"/>
      <c r="S10" s="635"/>
      <c r="T10" s="635"/>
    </row>
    <row r="11" spans="1:23" s="237" customFormat="1" ht="12.75" customHeight="1" thickTop="1">
      <c r="A11" s="232" t="s">
        <v>45</v>
      </c>
      <c r="B11" s="233"/>
      <c r="C11" s="233" t="s">
        <v>24</v>
      </c>
      <c r="D11" s="234">
        <f>MDA_ReconAdjustedEBITDA!D10</f>
        <v>24816</v>
      </c>
      <c r="E11" s="235" t="s">
        <v>25</v>
      </c>
      <c r="F11" s="458" t="s">
        <v>24</v>
      </c>
      <c r="G11" s="431">
        <f>MDA_ReconAdjustedEBITDA!G10</f>
        <v>67168</v>
      </c>
      <c r="H11" s="445" t="s">
        <v>25</v>
      </c>
      <c r="I11" s="400"/>
      <c r="J11" s="458" t="s">
        <v>24</v>
      </c>
      <c r="K11" s="431">
        <f>MDA_ReconAdjustedEBITDA!K10</f>
        <v>38897</v>
      </c>
      <c r="L11" s="445" t="s">
        <v>25</v>
      </c>
      <c r="M11" s="233" t="s">
        <v>24</v>
      </c>
      <c r="N11" s="431">
        <f>MDA_ReconAdjustedEBITDA!N10</f>
        <v>84205</v>
      </c>
      <c r="O11" s="235" t="s">
        <v>25</v>
      </c>
      <c r="P11" s="236" t="s">
        <v>13</v>
      </c>
      <c r="Q11" s="233" t="s">
        <v>24</v>
      </c>
      <c r="R11" s="234">
        <f>SUM(D11-N11)</f>
        <v>-59389</v>
      </c>
      <c r="S11" s="235" t="s">
        <v>13</v>
      </c>
      <c r="T11" s="234">
        <v>0</v>
      </c>
      <c r="U11" s="237" t="s">
        <v>99</v>
      </c>
    </row>
    <row r="12" spans="1:23" s="237" customFormat="1" ht="12.75" customHeight="1">
      <c r="A12" s="232" t="s">
        <v>44</v>
      </c>
      <c r="B12" s="233"/>
      <c r="C12" s="233" t="s">
        <v>25</v>
      </c>
      <c r="D12" s="234">
        <f>MDA_ReconAdjustedEBITDA!D15</f>
        <v>6314</v>
      </c>
      <c r="E12" s="235" t="s">
        <v>25</v>
      </c>
      <c r="F12" s="458" t="s">
        <v>25</v>
      </c>
      <c r="G12" s="431">
        <f>MDA_ReconAdjustedEBITDA!G15</f>
        <v>11097</v>
      </c>
      <c r="H12" s="445" t="s">
        <v>25</v>
      </c>
      <c r="I12" s="400"/>
      <c r="J12" s="458" t="s">
        <v>25</v>
      </c>
      <c r="K12" s="431">
        <f>MDA_ReconAdjustedEBITDA!K15</f>
        <v>1847</v>
      </c>
      <c r="L12" s="445" t="s">
        <v>25</v>
      </c>
      <c r="M12" s="233" t="s">
        <v>25</v>
      </c>
      <c r="N12" s="431">
        <f>MDA_ReconAdjustedEBITDA!N15</f>
        <v>4365</v>
      </c>
      <c r="O12" s="235" t="s">
        <v>25</v>
      </c>
      <c r="P12" s="236" t="s">
        <v>13</v>
      </c>
      <c r="Q12" s="233" t="s">
        <v>25</v>
      </c>
      <c r="R12" s="234">
        <f>SUM(D12-N12)</f>
        <v>1949</v>
      </c>
      <c r="S12" s="235" t="s">
        <v>13</v>
      </c>
      <c r="T12" s="234">
        <v>0</v>
      </c>
      <c r="U12" s="237" t="s">
        <v>99</v>
      </c>
    </row>
    <row r="13" spans="1:23" s="237" customFormat="1" ht="12.75" customHeight="1">
      <c r="A13" s="232" t="s">
        <v>35</v>
      </c>
      <c r="B13" s="233"/>
      <c r="C13" s="233" t="s">
        <v>25</v>
      </c>
      <c r="D13" s="234">
        <f>MDA_ReconAdjustedEBITDA!D11</f>
        <v>0</v>
      </c>
      <c r="E13" s="235" t="s">
        <v>25</v>
      </c>
      <c r="F13" s="458" t="s">
        <v>25</v>
      </c>
      <c r="G13" s="431">
        <f>MDA_ReconAdjustedEBITDA!G11</f>
        <v>0</v>
      </c>
      <c r="H13" s="445" t="s">
        <v>25</v>
      </c>
      <c r="I13" s="400"/>
      <c r="J13" s="458" t="s">
        <v>25</v>
      </c>
      <c r="K13" s="431">
        <f>MDA_ReconAdjustedEBITDA!K11</f>
        <v>19297</v>
      </c>
      <c r="L13" s="445" t="s">
        <v>25</v>
      </c>
      <c r="M13" s="233" t="s">
        <v>25</v>
      </c>
      <c r="N13" s="431">
        <f>MDA_ReconAdjustedEBITDA!N11</f>
        <v>29367</v>
      </c>
      <c r="O13" s="235" t="s">
        <v>25</v>
      </c>
      <c r="P13" s="236" t="s">
        <v>13</v>
      </c>
      <c r="Q13" s="233" t="s">
        <v>25</v>
      </c>
      <c r="R13" s="234">
        <f>SUM(D13-N13)</f>
        <v>-29367</v>
      </c>
      <c r="S13" s="235" t="s">
        <v>13</v>
      </c>
      <c r="T13" s="234">
        <v>0</v>
      </c>
      <c r="U13" s="237" t="s">
        <v>99</v>
      </c>
    </row>
    <row r="14" spans="1:23" s="237" customFormat="1" ht="12.75" customHeight="1">
      <c r="A14" s="481" t="s">
        <v>698</v>
      </c>
      <c r="B14" s="484"/>
      <c r="C14" s="484" t="s">
        <v>25</v>
      </c>
      <c r="D14" s="482">
        <v>24133</v>
      </c>
      <c r="E14" s="235" t="s">
        <v>25</v>
      </c>
      <c r="F14" s="484" t="s">
        <v>25</v>
      </c>
      <c r="G14" s="482">
        <v>47342</v>
      </c>
      <c r="H14" s="445" t="s">
        <v>25</v>
      </c>
      <c r="I14" s="400"/>
      <c r="J14" s="458" t="s">
        <v>25</v>
      </c>
      <c r="K14" s="482">
        <v>6557</v>
      </c>
      <c r="L14" s="445" t="s">
        <v>25</v>
      </c>
      <c r="M14" s="233" t="s">
        <v>25</v>
      </c>
      <c r="N14" s="482">
        <v>13063</v>
      </c>
      <c r="O14" s="235" t="s">
        <v>25</v>
      </c>
      <c r="P14" s="236" t="s">
        <v>13</v>
      </c>
      <c r="Q14" s="233" t="s">
        <v>25</v>
      </c>
      <c r="R14" s="234">
        <f>SUM(D14-N14)</f>
        <v>11070</v>
      </c>
      <c r="S14" s="235" t="s">
        <v>13</v>
      </c>
      <c r="T14" s="234">
        <v>0</v>
      </c>
      <c r="U14" s="237" t="s">
        <v>99</v>
      </c>
      <c r="W14" s="416" t="s">
        <v>659</v>
      </c>
    </row>
    <row r="15" spans="1:23" s="401" customFormat="1" ht="12.75" customHeight="1">
      <c r="A15" s="459" t="s">
        <v>788</v>
      </c>
      <c r="B15" s="458"/>
      <c r="C15" s="458"/>
      <c r="D15" s="431">
        <f>MDA_ReconAdjustedEBITDA!D14</f>
        <v>20403</v>
      </c>
      <c r="E15" s="445"/>
      <c r="F15" s="458"/>
      <c r="G15" s="431">
        <f>MDA_ReconAdjustedEBITDA!G14</f>
        <v>20403</v>
      </c>
      <c r="H15" s="445"/>
      <c r="I15" s="400"/>
      <c r="J15" s="458"/>
      <c r="K15" s="431">
        <f>MDA_ReconAdjustedEBITDA!K14</f>
        <v>0</v>
      </c>
      <c r="L15" s="445"/>
      <c r="M15" s="458"/>
      <c r="N15" s="431">
        <f>MDA_ReconAdjustedEBITDA!N14</f>
        <v>0</v>
      </c>
      <c r="O15" s="445"/>
      <c r="P15" s="400"/>
      <c r="Q15" s="458"/>
      <c r="R15" s="431"/>
      <c r="S15" s="445"/>
      <c r="T15" s="431"/>
      <c r="W15" s="416"/>
    </row>
    <row r="16" spans="1:23" s="237" customFormat="1" ht="12.75" customHeight="1">
      <c r="A16" s="232" t="s">
        <v>433</v>
      </c>
      <c r="B16" s="233"/>
      <c r="C16" s="233" t="s">
        <v>25</v>
      </c>
      <c r="D16" s="234">
        <f>MDA_ReconAdjustedEBITDA!D16</f>
        <v>1577</v>
      </c>
      <c r="E16" s="235" t="s">
        <v>25</v>
      </c>
      <c r="F16" s="458" t="s">
        <v>25</v>
      </c>
      <c r="G16" s="431">
        <f>MDA_ReconAdjustedEBITDA!G16</f>
        <v>1284</v>
      </c>
      <c r="H16" s="445" t="s">
        <v>25</v>
      </c>
      <c r="I16" s="400"/>
      <c r="J16" s="458" t="s">
        <v>25</v>
      </c>
      <c r="K16" s="431">
        <f>MDA_ReconAdjustedEBITDA!K16</f>
        <v>-399</v>
      </c>
      <c r="L16" s="445" t="s">
        <v>25</v>
      </c>
      <c r="M16" s="233" t="s">
        <v>25</v>
      </c>
      <c r="N16" s="431">
        <f>MDA_ReconAdjustedEBITDA!N16</f>
        <v>-1367</v>
      </c>
      <c r="O16" s="235" t="s">
        <v>25</v>
      </c>
      <c r="P16" s="236" t="s">
        <v>13</v>
      </c>
      <c r="Q16" s="233" t="s">
        <v>25</v>
      </c>
      <c r="R16" s="234">
        <f t="shared" ref="R16:R21" si="0">SUM(D16-N16)</f>
        <v>2944</v>
      </c>
      <c r="S16" s="235" t="s">
        <v>13</v>
      </c>
      <c r="T16" s="234">
        <v>0</v>
      </c>
      <c r="U16" s="237" t="s">
        <v>99</v>
      </c>
    </row>
    <row r="17" spans="1:28" s="237" customFormat="1" ht="12.75" customHeight="1">
      <c r="A17" s="232" t="s">
        <v>743</v>
      </c>
      <c r="B17" s="233"/>
      <c r="C17" s="239" t="s">
        <v>25</v>
      </c>
      <c r="D17" s="240">
        <f>MDA_ReconAdjustedEBITDA!D17</f>
        <v>-302</v>
      </c>
      <c r="E17" s="235" t="s">
        <v>25</v>
      </c>
      <c r="F17" s="344" t="s">
        <v>25</v>
      </c>
      <c r="G17" s="382">
        <f>MDA_ReconAdjustedEBITDA!G17</f>
        <v>558</v>
      </c>
      <c r="H17" s="445" t="s">
        <v>25</v>
      </c>
      <c r="I17" s="400"/>
      <c r="J17" s="344" t="s">
        <v>25</v>
      </c>
      <c r="K17" s="382">
        <f>MDA_ReconAdjustedEBITDA!K17</f>
        <v>-411</v>
      </c>
      <c r="L17" s="445" t="s">
        <v>25</v>
      </c>
      <c r="M17" s="239" t="s">
        <v>25</v>
      </c>
      <c r="N17" s="382">
        <f>MDA_ReconAdjustedEBITDA!N17</f>
        <v>-455</v>
      </c>
      <c r="O17" s="235" t="s">
        <v>25</v>
      </c>
      <c r="P17" s="236" t="s">
        <v>13</v>
      </c>
      <c r="Q17" s="239" t="s">
        <v>25</v>
      </c>
      <c r="R17" s="240">
        <f t="shared" si="0"/>
        <v>153</v>
      </c>
      <c r="S17" s="235" t="s">
        <v>13</v>
      </c>
      <c r="T17" s="240">
        <v>0</v>
      </c>
      <c r="U17" s="237" t="s">
        <v>99</v>
      </c>
    </row>
    <row r="18" spans="1:28" s="237" customFormat="1" ht="12.75" customHeight="1">
      <c r="A18" s="232" t="s">
        <v>441</v>
      </c>
      <c r="B18" s="233"/>
      <c r="C18" s="233" t="s">
        <v>25</v>
      </c>
      <c r="D18" s="234">
        <f>SUM(D11:D17)</f>
        <v>76941</v>
      </c>
      <c r="E18" s="235" t="s">
        <v>25</v>
      </c>
      <c r="F18" s="458" t="s">
        <v>25</v>
      </c>
      <c r="G18" s="431">
        <f>SUM(G11:G17)</f>
        <v>147852</v>
      </c>
      <c r="H18" s="445" t="s">
        <v>25</v>
      </c>
      <c r="I18" s="400"/>
      <c r="J18" s="458" t="s">
        <v>25</v>
      </c>
      <c r="K18" s="431">
        <f>SUM(K11:K17)</f>
        <v>65788</v>
      </c>
      <c r="L18" s="445" t="s">
        <v>25</v>
      </c>
      <c r="M18" s="233" t="s">
        <v>25</v>
      </c>
      <c r="N18" s="234">
        <f>SUM(N11:N17)</f>
        <v>129178</v>
      </c>
      <c r="O18" s="235" t="s">
        <v>25</v>
      </c>
      <c r="P18" s="236" t="s">
        <v>13</v>
      </c>
      <c r="Q18" s="233" t="s">
        <v>25</v>
      </c>
      <c r="R18" s="234">
        <f t="shared" si="0"/>
        <v>-52237</v>
      </c>
      <c r="S18" s="235" t="s">
        <v>13</v>
      </c>
      <c r="T18" s="234">
        <v>0</v>
      </c>
      <c r="U18" s="237" t="s">
        <v>99</v>
      </c>
      <c r="AA18" s="237" t="s">
        <v>688</v>
      </c>
    </row>
    <row r="19" spans="1:28" s="237" customFormat="1" ht="12.75" customHeight="1">
      <c r="A19" s="481" t="s">
        <v>744</v>
      </c>
      <c r="B19" s="484"/>
      <c r="C19" s="487" t="s">
        <v>25</v>
      </c>
      <c r="D19" s="483">
        <v>-20312</v>
      </c>
      <c r="E19" s="235" t="s">
        <v>25</v>
      </c>
      <c r="F19" s="487" t="s">
        <v>25</v>
      </c>
      <c r="G19" s="483">
        <v>-39033</v>
      </c>
      <c r="H19" s="445" t="s">
        <v>25</v>
      </c>
      <c r="I19" s="400"/>
      <c r="J19" s="344" t="s">
        <v>25</v>
      </c>
      <c r="K19" s="483">
        <v>-17368</v>
      </c>
      <c r="L19" s="445" t="s">
        <v>25</v>
      </c>
      <c r="M19" s="239" t="s">
        <v>25</v>
      </c>
      <c r="N19" s="483">
        <f>-N18*0.264</f>
        <v>-34102.991999999998</v>
      </c>
      <c r="O19" s="235" t="s">
        <v>25</v>
      </c>
      <c r="P19" s="236" t="s">
        <v>13</v>
      </c>
      <c r="Q19" s="239" t="s">
        <v>25</v>
      </c>
      <c r="R19" s="240">
        <f t="shared" si="0"/>
        <v>13790.991999999998</v>
      </c>
      <c r="S19" s="235" t="s">
        <v>13</v>
      </c>
      <c r="T19" s="240">
        <v>0</v>
      </c>
      <c r="U19" s="237" t="s">
        <v>99</v>
      </c>
      <c r="W19" s="416" t="s">
        <v>659</v>
      </c>
      <c r="AA19" s="621">
        <v>0.26400000000000001</v>
      </c>
      <c r="AB19" s="494"/>
    </row>
    <row r="20" spans="1:28" s="237" customFormat="1" ht="12.75" customHeight="1" thickBot="1">
      <c r="A20" s="232" t="s">
        <v>443</v>
      </c>
      <c r="B20" s="233"/>
      <c r="C20" s="644" t="s">
        <v>24</v>
      </c>
      <c r="D20" s="637">
        <f>SUM(D18:D19)</f>
        <v>56629</v>
      </c>
      <c r="E20" s="527" t="s">
        <v>25</v>
      </c>
      <c r="F20" s="241" t="s">
        <v>24</v>
      </c>
      <c r="G20" s="402">
        <f>SUM(G18:G19)</f>
        <v>108819</v>
      </c>
      <c r="H20" s="527" t="s">
        <v>25</v>
      </c>
      <c r="I20" s="400"/>
      <c r="J20" s="241" t="s">
        <v>24</v>
      </c>
      <c r="K20" s="402">
        <f>SUM(K18:K19)</f>
        <v>48420</v>
      </c>
      <c r="L20" s="445" t="s">
        <v>25</v>
      </c>
      <c r="M20" s="241" t="s">
        <v>24</v>
      </c>
      <c r="N20" s="254">
        <f>SUM(N18:N19)</f>
        <v>95075.008000000002</v>
      </c>
      <c r="O20" s="235" t="s">
        <v>25</v>
      </c>
      <c r="P20" s="236" t="s">
        <v>13</v>
      </c>
      <c r="Q20" s="241" t="s">
        <v>24</v>
      </c>
      <c r="R20" s="254">
        <f t="shared" si="0"/>
        <v>-38446.008000000002</v>
      </c>
      <c r="S20" s="235" t="s">
        <v>13</v>
      </c>
      <c r="T20" s="254">
        <v>0</v>
      </c>
      <c r="U20" s="237" t="s">
        <v>99</v>
      </c>
    </row>
    <row r="21" spans="1:28" s="237" customFormat="1" ht="39.75" customHeight="1" thickTop="1" thickBot="1">
      <c r="A21" s="620" t="s">
        <v>725</v>
      </c>
      <c r="B21" s="530"/>
      <c r="C21" s="241" t="s">
        <v>25</v>
      </c>
      <c r="D21" s="784" t="s">
        <v>727</v>
      </c>
      <c r="E21" s="779" t="s">
        <v>25</v>
      </c>
      <c r="F21" s="780"/>
      <c r="G21" s="785" t="s">
        <v>771</v>
      </c>
      <c r="H21" s="779" t="s">
        <v>25</v>
      </c>
      <c r="I21" s="781"/>
      <c r="J21" s="782" t="s">
        <v>25</v>
      </c>
      <c r="K21" s="787" t="s">
        <v>736</v>
      </c>
      <c r="L21" s="779" t="s">
        <v>25</v>
      </c>
      <c r="M21" s="782" t="s">
        <v>25</v>
      </c>
      <c r="N21" s="787" t="s">
        <v>738</v>
      </c>
      <c r="O21" s="527" t="s">
        <v>25</v>
      </c>
      <c r="P21" s="400" t="s">
        <v>13</v>
      </c>
      <c r="Q21" s="241" t="s">
        <v>25</v>
      </c>
      <c r="R21" s="402" t="e">
        <f t="shared" si="0"/>
        <v>#VALUE!</v>
      </c>
      <c r="S21" s="527" t="s">
        <v>13</v>
      </c>
      <c r="T21" s="289">
        <v>0</v>
      </c>
      <c r="U21" s="201" t="s">
        <v>99</v>
      </c>
      <c r="V21" s="201"/>
    </row>
    <row r="22" spans="1:28" s="401" customFormat="1" ht="24" thickTop="1" thickBot="1">
      <c r="A22" s="620" t="s">
        <v>726</v>
      </c>
      <c r="B22" s="530"/>
      <c r="C22" s="783" t="s">
        <v>24</v>
      </c>
      <c r="D22" s="784" t="s">
        <v>735</v>
      </c>
      <c r="E22" s="779"/>
      <c r="F22" s="783" t="s">
        <v>24</v>
      </c>
      <c r="G22" s="786" t="s">
        <v>772</v>
      </c>
      <c r="H22" s="779"/>
      <c r="I22" s="781"/>
      <c r="J22" s="783" t="s">
        <v>24</v>
      </c>
      <c r="K22" s="784" t="s">
        <v>737</v>
      </c>
      <c r="L22" s="779" t="s">
        <v>25</v>
      </c>
      <c r="M22" s="783" t="s">
        <v>24</v>
      </c>
      <c r="N22" s="784" t="s">
        <v>739</v>
      </c>
      <c r="O22" s="779"/>
      <c r="P22" s="781"/>
      <c r="Q22" s="783"/>
      <c r="R22" s="788"/>
      <c r="S22" s="779"/>
      <c r="T22" s="789"/>
      <c r="U22" s="790"/>
      <c r="V22" s="790"/>
      <c r="W22" s="791"/>
    </row>
    <row r="23" spans="1:28" ht="15.75" thickTop="1">
      <c r="B23" s="643"/>
      <c r="C23" s="643"/>
      <c r="D23" s="523"/>
      <c r="E23" s="643"/>
      <c r="H23" s="643"/>
    </row>
    <row r="24" spans="1:28">
      <c r="B24" s="643"/>
      <c r="C24" s="643"/>
      <c r="D24" s="523"/>
      <c r="E24" s="643"/>
      <c r="G24" s="67"/>
      <c r="H24" s="41"/>
      <c r="K24" s="67"/>
      <c r="L24" s="41"/>
      <c r="M24" s="213"/>
      <c r="O24" s="41"/>
      <c r="P24" s="41"/>
      <c r="Q24" s="41"/>
      <c r="S24" s="41"/>
    </row>
    <row r="25" spans="1:28">
      <c r="E25" s="643"/>
    </row>
    <row r="28" spans="1:28" ht="18.75">
      <c r="A28" s="42" t="s">
        <v>558</v>
      </c>
    </row>
    <row r="30" spans="1:28" s="47" customFormat="1" ht="11.25">
      <c r="A30" s="68"/>
      <c r="B30" s="91" t="s">
        <v>0</v>
      </c>
      <c r="C30" s="901" t="s">
        <v>1</v>
      </c>
      <c r="D30" s="901"/>
      <c r="E30" s="155" t="s">
        <v>13</v>
      </c>
      <c r="F30" s="901" t="s">
        <v>1</v>
      </c>
      <c r="G30" s="901"/>
      <c r="H30" s="155" t="s">
        <v>13</v>
      </c>
      <c r="I30" s="91" t="s">
        <v>0</v>
      </c>
      <c r="J30" s="901" t="s">
        <v>1</v>
      </c>
      <c r="K30" s="901"/>
      <c r="L30" s="155" t="s">
        <v>13</v>
      </c>
      <c r="M30" s="901" t="s">
        <v>1</v>
      </c>
      <c r="N30" s="901"/>
      <c r="O30" s="155" t="s">
        <v>13</v>
      </c>
      <c r="P30" s="231" t="s">
        <v>13</v>
      </c>
      <c r="Q30" s="917"/>
      <c r="R30" s="917"/>
      <c r="S30" s="155"/>
      <c r="T30" s="335"/>
    </row>
    <row r="31" spans="1:28" s="47" customFormat="1" ht="11.25">
      <c r="A31" s="68"/>
      <c r="B31" s="91"/>
      <c r="C31" s="912" t="s">
        <v>466</v>
      </c>
      <c r="D31" s="912"/>
      <c r="E31" s="155"/>
      <c r="F31" s="912" t="s">
        <v>466</v>
      </c>
      <c r="G31" s="912"/>
      <c r="H31" s="155"/>
      <c r="I31" s="91"/>
      <c r="J31" s="912" t="s">
        <v>474</v>
      </c>
      <c r="K31" s="912"/>
      <c r="L31" s="155"/>
      <c r="M31" s="912" t="s">
        <v>474</v>
      </c>
      <c r="N31" s="912"/>
      <c r="O31" s="155"/>
      <c r="P31" s="231"/>
      <c r="Q31" s="917"/>
      <c r="R31" s="917"/>
      <c r="S31" s="155"/>
      <c r="T31" s="335"/>
    </row>
    <row r="32" spans="1:28" s="47" customFormat="1" ht="11.25">
      <c r="A32" s="68"/>
      <c r="B32" s="91"/>
      <c r="C32" s="917" t="s">
        <v>476</v>
      </c>
      <c r="D32" s="917"/>
      <c r="E32" s="155"/>
      <c r="F32" s="917" t="s">
        <v>476</v>
      </c>
      <c r="G32" s="917"/>
      <c r="H32" s="155"/>
      <c r="I32" s="91"/>
      <c r="J32" s="917" t="s">
        <v>476</v>
      </c>
      <c r="K32" s="917"/>
      <c r="L32" s="155"/>
      <c r="M32" s="917" t="s">
        <v>476</v>
      </c>
      <c r="N32" s="917"/>
      <c r="O32" s="155"/>
      <c r="P32" s="231"/>
      <c r="Q32" s="917"/>
      <c r="R32" s="917"/>
      <c r="S32" s="155"/>
      <c r="T32" s="335"/>
    </row>
    <row r="33" spans="1:23" s="47" customFormat="1" ht="11.25">
      <c r="A33" s="68"/>
      <c r="B33" s="91"/>
      <c r="C33" s="901" t="str">
        <f>"31, "&amp;CY</f>
        <v>31, 2019</v>
      </c>
      <c r="D33" s="901"/>
      <c r="E33" s="155"/>
      <c r="F33" s="901" t="str">
        <f>"31, "&amp;CY</f>
        <v>31, 2019</v>
      </c>
      <c r="G33" s="901"/>
      <c r="H33" s="155"/>
      <c r="I33" s="91"/>
      <c r="J33" s="901" t="str">
        <f>"31, "&amp;PY</f>
        <v>31, 2018</v>
      </c>
      <c r="K33" s="901"/>
      <c r="L33" s="155"/>
      <c r="M33" s="901" t="str">
        <f>"31, "&amp;PY</f>
        <v>31, 2018</v>
      </c>
      <c r="N33" s="901"/>
      <c r="O33" s="155"/>
      <c r="P33" s="231"/>
      <c r="Q33" s="901" t="s">
        <v>552</v>
      </c>
      <c r="R33" s="901"/>
      <c r="S33" s="155"/>
      <c r="T33" s="368" t="s">
        <v>553</v>
      </c>
    </row>
    <row r="34" spans="1:23" s="47" customFormat="1" ht="15" customHeight="1">
      <c r="A34" s="68"/>
      <c r="B34" s="91"/>
      <c r="C34" s="904" t="s">
        <v>93</v>
      </c>
      <c r="D34" s="904"/>
      <c r="E34" s="904"/>
      <c r="F34" s="904"/>
      <c r="G34" s="904"/>
      <c r="H34" s="904"/>
      <c r="I34" s="904"/>
      <c r="J34" s="904"/>
      <c r="K34" s="904"/>
      <c r="L34" s="904"/>
      <c r="M34" s="904"/>
      <c r="N34" s="904"/>
      <c r="O34" s="904"/>
      <c r="P34" s="904"/>
      <c r="Q34" s="904"/>
      <c r="R34" s="904"/>
      <c r="S34" s="904"/>
      <c r="T34" s="904"/>
    </row>
    <row r="35" spans="1:23" s="237" customFormat="1" ht="12.75" customHeight="1" thickBot="1">
      <c r="A35" s="297" t="s">
        <v>438</v>
      </c>
      <c r="B35" s="265"/>
      <c r="C35" s="241" t="s">
        <v>24</v>
      </c>
      <c r="D35" s="261"/>
      <c r="E35" s="264"/>
      <c r="F35" s="241"/>
      <c r="G35" s="261"/>
      <c r="H35" s="445"/>
      <c r="I35" s="265"/>
      <c r="J35" s="241"/>
      <c r="K35" s="489"/>
      <c r="L35" s="445"/>
      <c r="M35" s="241"/>
      <c r="N35" s="489"/>
      <c r="O35" s="264" t="s">
        <v>25</v>
      </c>
      <c r="P35" s="236" t="s">
        <v>13</v>
      </c>
      <c r="Q35" s="241" t="s">
        <v>24</v>
      </c>
      <c r="R35" s="261">
        <v>0</v>
      </c>
      <c r="S35" s="264" t="s">
        <v>13</v>
      </c>
      <c r="T35" s="261">
        <v>0</v>
      </c>
      <c r="U35" s="237" t="s">
        <v>99</v>
      </c>
    </row>
    <row r="36" spans="1:23" s="237" customFormat="1" ht="12.75" customHeight="1" thickTop="1">
      <c r="A36" s="297" t="s">
        <v>45</v>
      </c>
      <c r="B36" s="265"/>
      <c r="C36" s="265" t="s">
        <v>24</v>
      </c>
      <c r="D36" s="234"/>
      <c r="E36" s="264"/>
      <c r="F36" s="458"/>
      <c r="G36" s="431"/>
      <c r="H36" s="445"/>
      <c r="I36" s="265"/>
      <c r="J36" s="458"/>
      <c r="K36" s="431"/>
      <c r="L36" s="445"/>
      <c r="M36" s="265"/>
      <c r="N36" s="234"/>
      <c r="O36" s="264" t="s">
        <v>25</v>
      </c>
      <c r="P36" s="236" t="s">
        <v>13</v>
      </c>
      <c r="Q36" s="265" t="s">
        <v>24</v>
      </c>
      <c r="R36" s="234">
        <v>0</v>
      </c>
      <c r="S36" s="264" t="s">
        <v>13</v>
      </c>
      <c r="T36" s="234">
        <v>0</v>
      </c>
      <c r="U36" s="237" t="s">
        <v>99</v>
      </c>
    </row>
    <row r="37" spans="1:23" s="237" customFormat="1" ht="12.75" customHeight="1">
      <c r="A37" s="297" t="s">
        <v>44</v>
      </c>
      <c r="B37" s="265"/>
      <c r="C37" s="265" t="s">
        <v>25</v>
      </c>
      <c r="D37" s="234"/>
      <c r="E37" s="264"/>
      <c r="F37" s="458"/>
      <c r="G37" s="431"/>
      <c r="H37" s="445"/>
      <c r="I37" s="265"/>
      <c r="J37" s="458"/>
      <c r="K37" s="431"/>
      <c r="L37" s="445"/>
      <c r="M37" s="265"/>
      <c r="N37" s="234"/>
      <c r="O37" s="264" t="s">
        <v>25</v>
      </c>
      <c r="P37" s="236" t="s">
        <v>13</v>
      </c>
      <c r="Q37" s="265" t="s">
        <v>25</v>
      </c>
      <c r="R37" s="234">
        <v>0</v>
      </c>
      <c r="S37" s="264" t="s">
        <v>13</v>
      </c>
      <c r="T37" s="234">
        <v>0</v>
      </c>
      <c r="U37" s="237" t="s">
        <v>99</v>
      </c>
    </row>
    <row r="38" spans="1:23" s="237" customFormat="1" ht="12.75" customHeight="1">
      <c r="A38" s="297" t="s">
        <v>35</v>
      </c>
      <c r="B38" s="265"/>
      <c r="C38" s="265" t="s">
        <v>25</v>
      </c>
      <c r="D38" s="234"/>
      <c r="E38" s="264"/>
      <c r="F38" s="458"/>
      <c r="G38" s="431"/>
      <c r="H38" s="445"/>
      <c r="I38" s="265"/>
      <c r="J38" s="458"/>
      <c r="K38" s="431"/>
      <c r="L38" s="445"/>
      <c r="M38" s="265"/>
      <c r="N38" s="234"/>
      <c r="O38" s="264" t="s">
        <v>25</v>
      </c>
      <c r="P38" s="236" t="s">
        <v>13</v>
      </c>
      <c r="Q38" s="265" t="s">
        <v>25</v>
      </c>
      <c r="R38" s="234">
        <v>0</v>
      </c>
      <c r="S38" s="264" t="s">
        <v>13</v>
      </c>
      <c r="T38" s="234">
        <v>0</v>
      </c>
      <c r="U38" s="237" t="s">
        <v>99</v>
      </c>
    </row>
    <row r="39" spans="1:23" s="237" customFormat="1" ht="12.75" customHeight="1">
      <c r="A39" s="481" t="s">
        <v>439</v>
      </c>
      <c r="B39" s="484"/>
      <c r="C39" s="484" t="s">
        <v>25</v>
      </c>
      <c r="D39" s="482"/>
      <c r="E39" s="264"/>
      <c r="F39" s="484"/>
      <c r="G39" s="482"/>
      <c r="H39" s="445"/>
      <c r="I39" s="265"/>
      <c r="J39" s="458"/>
      <c r="K39" s="482"/>
      <c r="L39" s="445"/>
      <c r="M39" s="265"/>
      <c r="N39" s="482"/>
      <c r="O39" s="264" t="s">
        <v>25</v>
      </c>
      <c r="P39" s="236" t="s">
        <v>13</v>
      </c>
      <c r="Q39" s="265" t="s">
        <v>25</v>
      </c>
      <c r="R39" s="234">
        <v>0</v>
      </c>
      <c r="S39" s="264" t="s">
        <v>13</v>
      </c>
      <c r="T39" s="234">
        <v>0</v>
      </c>
      <c r="U39" s="237" t="s">
        <v>99</v>
      </c>
    </row>
    <row r="40" spans="1:23" s="401" customFormat="1" ht="12.75" customHeight="1">
      <c r="A40" s="459" t="s">
        <v>652</v>
      </c>
      <c r="B40" s="458"/>
      <c r="C40" s="458"/>
      <c r="D40" s="431"/>
      <c r="E40" s="445"/>
      <c r="F40" s="458"/>
      <c r="G40" s="431"/>
      <c r="H40" s="445"/>
      <c r="I40" s="458"/>
      <c r="J40" s="458"/>
      <c r="K40" s="431"/>
      <c r="L40" s="445"/>
      <c r="M40" s="458"/>
      <c r="N40" s="431"/>
      <c r="O40" s="445"/>
      <c r="P40" s="400"/>
      <c r="Q40" s="458"/>
      <c r="R40" s="431"/>
      <c r="S40" s="445"/>
      <c r="T40" s="431"/>
    </row>
    <row r="41" spans="1:23" s="237" customFormat="1" ht="12.75" customHeight="1">
      <c r="A41" s="297" t="s">
        <v>433</v>
      </c>
      <c r="B41" s="265"/>
      <c r="C41" s="265" t="s">
        <v>25</v>
      </c>
      <c r="D41" s="234"/>
      <c r="E41" s="264"/>
      <c r="F41" s="458"/>
      <c r="G41" s="431"/>
      <c r="H41" s="445"/>
      <c r="I41" s="265"/>
      <c r="J41" s="458"/>
      <c r="K41" s="431"/>
      <c r="L41" s="445"/>
      <c r="M41" s="265"/>
      <c r="N41" s="234"/>
      <c r="O41" s="264" t="s">
        <v>25</v>
      </c>
      <c r="P41" s="236" t="s">
        <v>13</v>
      </c>
      <c r="Q41" s="265" t="s">
        <v>25</v>
      </c>
      <c r="R41" s="234">
        <v>0</v>
      </c>
      <c r="S41" s="264" t="s">
        <v>13</v>
      </c>
      <c r="T41" s="234">
        <v>0</v>
      </c>
      <c r="U41" s="237" t="s">
        <v>99</v>
      </c>
      <c r="W41" s="416" t="s">
        <v>654</v>
      </c>
    </row>
    <row r="42" spans="1:23" s="237" customFormat="1" ht="12.75" customHeight="1">
      <c r="A42" s="297" t="s">
        <v>440</v>
      </c>
      <c r="B42" s="265"/>
      <c r="C42" s="239" t="s">
        <v>25</v>
      </c>
      <c r="D42" s="240"/>
      <c r="E42" s="264"/>
      <c r="F42" s="344"/>
      <c r="G42" s="382"/>
      <c r="H42" s="445"/>
      <c r="I42" s="265"/>
      <c r="J42" s="344"/>
      <c r="K42" s="382"/>
      <c r="L42" s="445"/>
      <c r="M42" s="239"/>
      <c r="N42" s="240"/>
      <c r="O42" s="264" t="s">
        <v>25</v>
      </c>
      <c r="P42" s="236" t="s">
        <v>13</v>
      </c>
      <c r="Q42" s="239" t="s">
        <v>25</v>
      </c>
      <c r="R42" s="240">
        <v>0</v>
      </c>
      <c r="S42" s="264" t="s">
        <v>13</v>
      </c>
      <c r="T42" s="240">
        <v>0</v>
      </c>
      <c r="U42" s="237" t="s">
        <v>99</v>
      </c>
    </row>
    <row r="43" spans="1:23" s="237" customFormat="1" ht="12.75" customHeight="1">
      <c r="A43" s="297" t="s">
        <v>441</v>
      </c>
      <c r="B43" s="265"/>
      <c r="C43" s="265" t="s">
        <v>25</v>
      </c>
      <c r="D43" s="234"/>
      <c r="E43" s="264"/>
      <c r="F43" s="458"/>
      <c r="G43" s="431"/>
      <c r="H43" s="445"/>
      <c r="I43" s="265"/>
      <c r="J43" s="458"/>
      <c r="K43" s="431"/>
      <c r="L43" s="445"/>
      <c r="M43" s="265"/>
      <c r="N43" s="234"/>
      <c r="O43" s="264" t="s">
        <v>25</v>
      </c>
      <c r="P43" s="236" t="s">
        <v>13</v>
      </c>
      <c r="Q43" s="265" t="s">
        <v>25</v>
      </c>
      <c r="R43" s="234">
        <v>0</v>
      </c>
      <c r="S43" s="264" t="s">
        <v>13</v>
      </c>
      <c r="T43" s="234">
        <v>0</v>
      </c>
      <c r="U43" s="237" t="s">
        <v>99</v>
      </c>
    </row>
    <row r="44" spans="1:23" s="237" customFormat="1" ht="12.75" customHeight="1">
      <c r="A44" s="481" t="s">
        <v>442</v>
      </c>
      <c r="B44" s="484"/>
      <c r="C44" s="487" t="s">
        <v>25</v>
      </c>
      <c r="D44" s="483"/>
      <c r="E44" s="264"/>
      <c r="F44" s="487"/>
      <c r="G44" s="483"/>
      <c r="H44" s="445"/>
      <c r="I44" s="265"/>
      <c r="J44" s="344"/>
      <c r="K44" s="483"/>
      <c r="L44" s="445"/>
      <c r="M44" s="239"/>
      <c r="N44" s="483"/>
      <c r="O44" s="264" t="s">
        <v>25</v>
      </c>
      <c r="P44" s="236" t="s">
        <v>13</v>
      </c>
      <c r="Q44" s="239" t="s">
        <v>25</v>
      </c>
      <c r="R44" s="240">
        <v>0</v>
      </c>
      <c r="S44" s="264" t="s">
        <v>13</v>
      </c>
      <c r="T44" s="240">
        <v>0</v>
      </c>
      <c r="U44" s="237" t="s">
        <v>99</v>
      </c>
      <c r="W44" s="416" t="s">
        <v>654</v>
      </c>
    </row>
    <row r="45" spans="1:23" s="237" customFormat="1" ht="12.75" customHeight="1" thickBot="1">
      <c r="A45" s="297" t="s">
        <v>443</v>
      </c>
      <c r="B45" s="265"/>
      <c r="C45" s="241" t="s">
        <v>24</v>
      </c>
      <c r="D45" s="254"/>
      <c r="E45" s="264"/>
      <c r="F45" s="241"/>
      <c r="G45" s="402"/>
      <c r="H45" s="445"/>
      <c r="I45" s="265"/>
      <c r="J45" s="241"/>
      <c r="K45" s="402"/>
      <c r="L45" s="445"/>
      <c r="M45" s="241"/>
      <c r="N45" s="254"/>
      <c r="O45" s="264" t="s">
        <v>25</v>
      </c>
      <c r="P45" s="236" t="s">
        <v>13</v>
      </c>
      <c r="Q45" s="241" t="s">
        <v>24</v>
      </c>
      <c r="R45" s="254">
        <v>0</v>
      </c>
      <c r="S45" s="264" t="s">
        <v>13</v>
      </c>
      <c r="T45" s="254">
        <v>0</v>
      </c>
      <c r="U45" s="237" t="s">
        <v>99</v>
      </c>
    </row>
    <row r="46" spans="1:23" s="237" customFormat="1" ht="12.75" customHeight="1" thickTop="1" thickBot="1">
      <c r="A46" s="297" t="s">
        <v>444</v>
      </c>
      <c r="B46" s="265"/>
      <c r="C46" s="241" t="s">
        <v>25</v>
      </c>
      <c r="D46" s="289"/>
      <c r="E46" s="264"/>
      <c r="F46" s="241"/>
      <c r="G46" s="289"/>
      <c r="H46" s="445"/>
      <c r="I46" s="265"/>
      <c r="J46" s="241"/>
      <c r="K46" s="488"/>
      <c r="L46" s="445"/>
      <c r="M46" s="241"/>
      <c r="N46" s="488"/>
      <c r="O46" s="264" t="s">
        <v>25</v>
      </c>
      <c r="P46" s="236" t="s">
        <v>13</v>
      </c>
      <c r="Q46" s="241" t="s">
        <v>25</v>
      </c>
      <c r="R46" s="289">
        <v>0</v>
      </c>
      <c r="S46" s="264" t="s">
        <v>13</v>
      </c>
      <c r="T46" s="289">
        <v>0</v>
      </c>
      <c r="U46" s="237" t="s">
        <v>99</v>
      </c>
    </row>
    <row r="47" spans="1:23" s="237" customFormat="1" ht="12.75" customHeight="1" thickTop="1" thickBot="1">
      <c r="A47" s="297" t="s">
        <v>445</v>
      </c>
      <c r="B47" s="265"/>
      <c r="C47" s="241" t="s">
        <v>24</v>
      </c>
      <c r="D47" s="261"/>
      <c r="E47" s="264"/>
      <c r="F47" s="241"/>
      <c r="G47" s="261"/>
      <c r="H47" s="445"/>
      <c r="I47" s="265"/>
      <c r="J47" s="241"/>
      <c r="K47" s="489"/>
      <c r="L47" s="445"/>
      <c r="M47" s="241"/>
      <c r="N47" s="489"/>
      <c r="O47" s="264" t="s">
        <v>25</v>
      </c>
      <c r="P47" s="236" t="s">
        <v>13</v>
      </c>
      <c r="Q47" s="241" t="s">
        <v>24</v>
      </c>
      <c r="R47" s="261">
        <v>0</v>
      </c>
      <c r="S47" s="264" t="s">
        <v>13</v>
      </c>
      <c r="T47" s="261">
        <v>0</v>
      </c>
      <c r="U47" s="237" t="s">
        <v>99</v>
      </c>
    </row>
    <row r="48" spans="1:23" ht="15.75" thickTop="1"/>
  </sheetData>
  <mergeCells count="48">
    <mergeCell ref="C33:D33"/>
    <mergeCell ref="M33:N33"/>
    <mergeCell ref="Q33:R33"/>
    <mergeCell ref="C34:T34"/>
    <mergeCell ref="C31:D31"/>
    <mergeCell ref="M31:N31"/>
    <mergeCell ref="Q31:R31"/>
    <mergeCell ref="C32:D32"/>
    <mergeCell ref="M32:N32"/>
    <mergeCell ref="Q32:R32"/>
    <mergeCell ref="F33:G33"/>
    <mergeCell ref="J33:K33"/>
    <mergeCell ref="F32:G32"/>
    <mergeCell ref="J31:K31"/>
    <mergeCell ref="J32:K32"/>
    <mergeCell ref="F31:G31"/>
    <mergeCell ref="Q30:R30"/>
    <mergeCell ref="C4:D4"/>
    <mergeCell ref="C5:D5"/>
    <mergeCell ref="C8:D8"/>
    <mergeCell ref="Q3:R3"/>
    <mergeCell ref="Q4:R4"/>
    <mergeCell ref="Q5:R5"/>
    <mergeCell ref="Q8:R8"/>
    <mergeCell ref="M8:N8"/>
    <mergeCell ref="M4:N4"/>
    <mergeCell ref="M5:N5"/>
    <mergeCell ref="F30:G30"/>
    <mergeCell ref="C3:G3"/>
    <mergeCell ref="C6:D6"/>
    <mergeCell ref="C7:D7"/>
    <mergeCell ref="F6:G6"/>
    <mergeCell ref="J4:K4"/>
    <mergeCell ref="J5:K5"/>
    <mergeCell ref="J8:K8"/>
    <mergeCell ref="J30:K30"/>
    <mergeCell ref="J3:N3"/>
    <mergeCell ref="J6:K6"/>
    <mergeCell ref="M6:N6"/>
    <mergeCell ref="J7:K7"/>
    <mergeCell ref="M7:N7"/>
    <mergeCell ref="M30:N30"/>
    <mergeCell ref="C9:N9"/>
    <mergeCell ref="F7:G7"/>
    <mergeCell ref="F8:G8"/>
    <mergeCell ref="F4:G4"/>
    <mergeCell ref="F5:G5"/>
    <mergeCell ref="C30:D30"/>
  </mergeCells>
  <hyperlinks>
    <hyperlink ref="A1" location="MDA_ReconAdjustedDilutedEPS" display="MDA_ReconAdjustedDilutedEPS"/>
    <hyperlink ref="A28" location="MDA_ReconAdjustedDilutedEPS_YTD" display="MDA_ReconAdjustedDilutedEPS_YTD"/>
  </hyperlinks>
  <pageMargins left="0.7" right="0.7" top="0.75" bottom="0.75" header="0.3" footer="0.3"/>
  <pageSetup scale="69" orientation="portrait" r:id="rId1"/>
  <colBreaks count="1" manualBreakCount="1">
    <brk id="14"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Q23"/>
  <sheetViews>
    <sheetView zoomScaleNormal="100" workbookViewId="0">
      <selection activeCell="P33" sqref="P33"/>
    </sheetView>
  </sheetViews>
  <sheetFormatPr defaultRowHeight="15"/>
  <cols>
    <col min="1" max="1" width="56.28515625" customWidth="1"/>
    <col min="2" max="2" width="2.7109375" style="310" customWidth="1"/>
    <col min="3" max="3" width="1.7109375" style="310" customWidth="1"/>
    <col min="4" max="4" width="12.7109375" customWidth="1"/>
    <col min="5" max="5" width="1.7109375" style="325" customWidth="1"/>
    <col min="6" max="7" width="1.7109375" style="310" customWidth="1"/>
    <col min="8" max="8" width="17.7109375" customWidth="1"/>
    <col min="9" max="10" width="1.7109375" customWidth="1"/>
    <col min="11" max="11" width="1.7109375" style="310" customWidth="1"/>
    <col min="12" max="12" width="12.7109375" customWidth="1"/>
    <col min="13" max="13" width="1.7109375" style="325" customWidth="1"/>
    <col min="14" max="15" width="1.7109375" style="310" customWidth="1"/>
    <col min="16" max="16" width="12.7109375" customWidth="1"/>
  </cols>
  <sheetData>
    <row r="1" spans="1:17" ht="18.75">
      <c r="A1" s="316" t="s">
        <v>542</v>
      </c>
    </row>
    <row r="2" spans="1:17" ht="15.75" customHeight="1">
      <c r="A2" s="305"/>
    </row>
    <row r="3" spans="1:17" s="351" customFormat="1">
      <c r="A3" s="48"/>
      <c r="B3" s="49" t="s">
        <v>0</v>
      </c>
      <c r="C3" s="901" t="s">
        <v>1</v>
      </c>
      <c r="D3" s="901"/>
      <c r="E3" s="919"/>
      <c r="F3" s="919"/>
      <c r="G3" s="919"/>
      <c r="H3" s="919"/>
      <c r="I3" s="112"/>
      <c r="J3" s="335" t="s">
        <v>0</v>
      </c>
      <c r="K3" s="901" t="s">
        <v>28</v>
      </c>
      <c r="L3" s="901"/>
      <c r="M3" s="919"/>
      <c r="N3" s="919"/>
      <c r="O3" s="919"/>
      <c r="P3" s="919"/>
    </row>
    <row r="4" spans="1:17" s="351" customFormat="1" ht="12.75">
      <c r="A4" s="48"/>
      <c r="B4" s="49"/>
      <c r="C4" s="917" t="s">
        <v>382</v>
      </c>
      <c r="D4" s="917"/>
      <c r="E4" s="155"/>
      <c r="F4" s="91"/>
      <c r="G4" s="917" t="s">
        <v>467</v>
      </c>
      <c r="H4" s="917"/>
      <c r="I4" s="112"/>
      <c r="J4" s="335"/>
      <c r="K4" s="917" t="s">
        <v>382</v>
      </c>
      <c r="L4" s="917"/>
      <c r="M4" s="155"/>
      <c r="N4" s="91"/>
      <c r="O4" s="917" t="s">
        <v>467</v>
      </c>
      <c r="P4" s="917"/>
    </row>
    <row r="5" spans="1:17" s="351" customFormat="1" ht="12.75">
      <c r="A5" s="48"/>
      <c r="B5" s="49"/>
      <c r="C5" s="917" t="s">
        <v>383</v>
      </c>
      <c r="D5" s="917"/>
      <c r="E5" s="155"/>
      <c r="F5" s="91"/>
      <c r="G5" s="917" t="s">
        <v>383</v>
      </c>
      <c r="H5" s="917"/>
      <c r="I5" s="112"/>
      <c r="J5" s="335"/>
      <c r="K5" s="917" t="s">
        <v>383</v>
      </c>
      <c r="L5" s="917"/>
      <c r="M5" s="155"/>
      <c r="N5" s="91"/>
      <c r="O5" s="917" t="s">
        <v>383</v>
      </c>
      <c r="P5" s="917"/>
    </row>
    <row r="6" spans="1:17" s="351" customFormat="1" ht="12.75">
      <c r="A6" s="48"/>
      <c r="B6" s="49"/>
      <c r="C6" s="917" t="s">
        <v>30</v>
      </c>
      <c r="D6" s="917"/>
      <c r="E6" s="155"/>
      <c r="F6" s="91"/>
      <c r="G6" s="917" t="s">
        <v>30</v>
      </c>
      <c r="H6" s="917"/>
      <c r="I6" s="112"/>
      <c r="J6" s="335"/>
      <c r="K6" s="917" t="s">
        <v>30</v>
      </c>
      <c r="L6" s="917"/>
      <c r="M6" s="155"/>
      <c r="N6" s="91"/>
      <c r="O6" s="917" t="s">
        <v>30</v>
      </c>
      <c r="P6" s="917"/>
    </row>
    <row r="7" spans="1:17" s="351" customFormat="1" ht="12.75">
      <c r="A7" s="48" t="s">
        <v>709</v>
      </c>
      <c r="B7" s="49"/>
      <c r="C7" s="917" t="str">
        <f>CP_Longdate</f>
        <v>June 30, </v>
      </c>
      <c r="D7" s="917"/>
      <c r="E7" s="155"/>
      <c r="F7" s="91"/>
      <c r="G7" s="917" t="str">
        <f>CP_Longdate</f>
        <v>June 30, </v>
      </c>
      <c r="H7" s="917"/>
      <c r="I7" s="112"/>
      <c r="J7" s="335"/>
      <c r="K7" s="917" t="str">
        <f>CP_Longdate</f>
        <v>June 30, </v>
      </c>
      <c r="L7" s="917"/>
      <c r="M7" s="155"/>
      <c r="N7" s="91"/>
      <c r="O7" s="917" t="str">
        <f>CP_Longdate</f>
        <v>June 30, </v>
      </c>
      <c r="P7" s="917"/>
    </row>
    <row r="8" spans="1:17" s="351" customFormat="1" ht="12.75">
      <c r="A8" s="339" t="s">
        <v>710</v>
      </c>
      <c r="B8" s="346"/>
      <c r="C8" s="901">
        <f>CY</f>
        <v>2019</v>
      </c>
      <c r="D8" s="901"/>
      <c r="E8" s="362"/>
      <c r="F8" s="362"/>
      <c r="G8" s="901">
        <f>CY</f>
        <v>2019</v>
      </c>
      <c r="H8" s="901"/>
      <c r="I8" s="730"/>
      <c r="J8" s="729"/>
      <c r="K8" s="901">
        <f>PY</f>
        <v>2018</v>
      </c>
      <c r="L8" s="901"/>
      <c r="M8" s="362"/>
      <c r="N8" s="362"/>
      <c r="O8" s="901">
        <f>PY</f>
        <v>2018</v>
      </c>
      <c r="P8" s="901"/>
    </row>
    <row r="9" spans="1:17" s="457" customFormat="1" ht="21.75">
      <c r="A9" s="875" t="s">
        <v>746</v>
      </c>
      <c r="B9" s="648"/>
      <c r="C9" s="648" t="s">
        <v>24</v>
      </c>
      <c r="D9" s="805" t="s">
        <v>749</v>
      </c>
      <c r="E9" s="793"/>
      <c r="F9" s="793"/>
      <c r="G9" s="648" t="s">
        <v>24</v>
      </c>
      <c r="H9" s="806" t="s">
        <v>767</v>
      </c>
      <c r="I9" s="794"/>
      <c r="J9" s="795"/>
      <c r="K9" s="648" t="s">
        <v>24</v>
      </c>
      <c r="L9" s="805" t="s">
        <v>750</v>
      </c>
      <c r="M9" s="793"/>
      <c r="N9" s="793"/>
      <c r="O9" s="648" t="s">
        <v>24</v>
      </c>
      <c r="P9" s="805" t="s">
        <v>751</v>
      </c>
      <c r="Q9" s="378"/>
    </row>
    <row r="10" spans="1:17" s="885" customFormat="1" ht="15.75">
      <c r="A10" s="886" t="s">
        <v>837</v>
      </c>
      <c r="B10" s="887"/>
      <c r="C10" s="893" t="s">
        <v>24</v>
      </c>
      <c r="D10" s="888">
        <v>0</v>
      </c>
      <c r="E10" s="889"/>
      <c r="F10" s="889"/>
      <c r="G10" s="893" t="s">
        <v>24</v>
      </c>
      <c r="H10" s="898" t="s">
        <v>842</v>
      </c>
      <c r="I10" s="890"/>
      <c r="J10" s="891"/>
      <c r="K10" s="893" t="s">
        <v>24</v>
      </c>
      <c r="L10" s="900" t="s">
        <v>844</v>
      </c>
      <c r="M10" s="889"/>
      <c r="N10" s="889"/>
      <c r="O10" s="893" t="s">
        <v>24</v>
      </c>
      <c r="P10" s="900" t="s">
        <v>846</v>
      </c>
      <c r="Q10" s="378"/>
    </row>
    <row r="11" spans="1:17" s="885" customFormat="1" ht="15.75">
      <c r="A11" s="886" t="s">
        <v>838</v>
      </c>
      <c r="B11" s="887"/>
      <c r="C11" s="887"/>
      <c r="D11" s="898" t="s">
        <v>839</v>
      </c>
      <c r="E11" s="889"/>
      <c r="F11" s="889"/>
      <c r="G11" s="889"/>
      <c r="H11" s="898" t="s">
        <v>839</v>
      </c>
      <c r="I11" s="890"/>
      <c r="J11" s="892"/>
      <c r="K11" s="889"/>
      <c r="L11" s="735">
        <v>0</v>
      </c>
      <c r="M11" s="889"/>
      <c r="N11" s="889"/>
      <c r="O11" s="889"/>
      <c r="P11" s="735">
        <v>0</v>
      </c>
      <c r="Q11" s="378"/>
    </row>
    <row r="12" spans="1:17" s="885" customFormat="1" ht="15.75">
      <c r="A12" s="886" t="s">
        <v>824</v>
      </c>
      <c r="B12" s="887"/>
      <c r="C12" s="887"/>
      <c r="D12" s="898" t="s">
        <v>840</v>
      </c>
      <c r="E12" s="889"/>
      <c r="F12" s="889"/>
      <c r="G12" s="889"/>
      <c r="H12" s="898" t="s">
        <v>840</v>
      </c>
      <c r="I12" s="890"/>
      <c r="J12" s="892"/>
      <c r="K12" s="889"/>
      <c r="L12" s="888">
        <v>0</v>
      </c>
      <c r="M12" s="889"/>
      <c r="N12" s="889"/>
      <c r="O12" s="889"/>
      <c r="P12" s="888">
        <v>0</v>
      </c>
      <c r="Q12" s="378"/>
    </row>
    <row r="13" spans="1:17" s="457" customFormat="1" ht="15.75">
      <c r="A13" s="875" t="s">
        <v>45</v>
      </c>
      <c r="B13" s="876"/>
      <c r="C13" s="648" t="s">
        <v>24</v>
      </c>
      <c r="D13" s="899" t="s">
        <v>841</v>
      </c>
      <c r="E13" s="648"/>
      <c r="F13" s="648"/>
      <c r="G13" s="648" t="s">
        <v>24</v>
      </c>
      <c r="H13" s="899" t="s">
        <v>843</v>
      </c>
      <c r="I13" s="881"/>
      <c r="J13" s="647"/>
      <c r="K13" s="648" t="s">
        <v>24</v>
      </c>
      <c r="L13" s="899" t="s">
        <v>845</v>
      </c>
      <c r="M13" s="648"/>
      <c r="N13" s="648"/>
      <c r="O13" s="648" t="s">
        <v>24</v>
      </c>
      <c r="P13" s="899" t="s">
        <v>847</v>
      </c>
    </row>
    <row r="14" spans="1:17" s="457" customFormat="1" ht="12.75">
      <c r="A14" s="620" t="s">
        <v>44</v>
      </c>
      <c r="B14" s="346"/>
      <c r="C14" s="530" t="s">
        <v>25</v>
      </c>
      <c r="D14" s="431">
        <f>MDA_ReconAdjustedEBITDA!D15</f>
        <v>6314</v>
      </c>
      <c r="E14" s="155"/>
      <c r="F14" s="155"/>
      <c r="G14" s="530" t="s">
        <v>25</v>
      </c>
      <c r="H14" s="431">
        <v>11097</v>
      </c>
      <c r="I14" s="645"/>
      <c r="J14" s="646"/>
      <c r="K14" s="530" t="s">
        <v>25</v>
      </c>
      <c r="L14" s="431">
        <v>1847</v>
      </c>
      <c r="M14" s="155"/>
      <c r="N14" s="155"/>
      <c r="O14" s="530" t="s">
        <v>25</v>
      </c>
      <c r="P14" s="431">
        <v>4365</v>
      </c>
    </row>
    <row r="15" spans="1:17" s="457" customFormat="1" ht="12.75">
      <c r="A15" s="620" t="s">
        <v>35</v>
      </c>
      <c r="B15" s="346"/>
      <c r="C15" s="530" t="s">
        <v>25</v>
      </c>
      <c r="D15" s="431">
        <f>MDA_ReconAdjustedEBITDA!D11</f>
        <v>0</v>
      </c>
      <c r="E15" s="155"/>
      <c r="F15" s="155"/>
      <c r="G15" s="530" t="s">
        <v>25</v>
      </c>
      <c r="H15" s="431">
        <v>0</v>
      </c>
      <c r="I15" s="645"/>
      <c r="J15" s="646"/>
      <c r="K15" s="530" t="s">
        <v>25</v>
      </c>
      <c r="L15" s="431">
        <v>19297</v>
      </c>
      <c r="M15" s="155"/>
      <c r="N15" s="155"/>
      <c r="O15" s="530" t="s">
        <v>25</v>
      </c>
      <c r="P15" s="431">
        <v>29367</v>
      </c>
    </row>
    <row r="16" spans="1:17" s="457" customFormat="1" ht="15.75">
      <c r="A16" s="481" t="s">
        <v>825</v>
      </c>
      <c r="B16" s="346"/>
      <c r="C16" s="484" t="s">
        <v>25</v>
      </c>
      <c r="D16" s="482">
        <v>24133</v>
      </c>
      <c r="E16" s="155"/>
      <c r="F16" s="155"/>
      <c r="G16" s="484" t="s">
        <v>25</v>
      </c>
      <c r="H16" s="482">
        <v>47342</v>
      </c>
      <c r="I16" s="645"/>
      <c r="J16" s="646"/>
      <c r="K16" s="530" t="s">
        <v>25</v>
      </c>
      <c r="L16" s="482">
        <v>6557</v>
      </c>
      <c r="M16" s="155"/>
      <c r="N16" s="155"/>
      <c r="O16" s="530" t="s">
        <v>25</v>
      </c>
      <c r="P16" s="482">
        <v>13063</v>
      </c>
    </row>
    <row r="17" spans="1:16" s="457" customFormat="1" ht="25.5">
      <c r="A17" s="620" t="s">
        <v>788</v>
      </c>
      <c r="B17" s="346"/>
      <c r="C17" s="530"/>
      <c r="D17" s="431">
        <f>MDA_ReconAdjustedEBITDA!D14</f>
        <v>20403</v>
      </c>
      <c r="E17" s="155"/>
      <c r="F17" s="155"/>
      <c r="G17" s="530"/>
      <c r="H17" s="431">
        <v>20403</v>
      </c>
      <c r="I17" s="645"/>
      <c r="J17" s="646"/>
      <c r="K17" s="530"/>
      <c r="L17" s="431">
        <v>0</v>
      </c>
      <c r="M17" s="155"/>
      <c r="N17" s="155"/>
      <c r="O17" s="530"/>
      <c r="P17" s="431">
        <v>0</v>
      </c>
    </row>
    <row r="18" spans="1:16" s="457" customFormat="1" ht="12.75">
      <c r="A18" s="620" t="s">
        <v>433</v>
      </c>
      <c r="B18" s="346"/>
      <c r="C18" s="530" t="s">
        <v>25</v>
      </c>
      <c r="D18" s="431">
        <f>MDA_ReconAdjustedEBITDA!D16</f>
        <v>1577</v>
      </c>
      <c r="E18" s="155"/>
      <c r="F18" s="155"/>
      <c r="G18" s="530" t="s">
        <v>25</v>
      </c>
      <c r="H18" s="431">
        <v>1284</v>
      </c>
      <c r="I18" s="645"/>
      <c r="J18" s="646"/>
      <c r="K18" s="530" t="s">
        <v>25</v>
      </c>
      <c r="L18" s="431">
        <v>-399</v>
      </c>
      <c r="M18" s="155"/>
      <c r="N18" s="155"/>
      <c r="O18" s="530" t="s">
        <v>25</v>
      </c>
      <c r="P18" s="431">
        <v>-1367</v>
      </c>
    </row>
    <row r="19" spans="1:16" s="457" customFormat="1" ht="15.75">
      <c r="A19" s="620" t="s">
        <v>826</v>
      </c>
      <c r="B19" s="346"/>
      <c r="C19" s="344" t="s">
        <v>25</v>
      </c>
      <c r="D19" s="382">
        <f>MDA_ReconAdjustedEBITDA!D17</f>
        <v>-302</v>
      </c>
      <c r="E19" s="155"/>
      <c r="F19" s="155"/>
      <c r="G19" s="344" t="s">
        <v>25</v>
      </c>
      <c r="H19" s="382">
        <v>558</v>
      </c>
      <c r="I19" s="645"/>
      <c r="J19" s="646"/>
      <c r="K19" s="344" t="s">
        <v>25</v>
      </c>
      <c r="L19" s="382">
        <v>-411</v>
      </c>
      <c r="M19" s="155"/>
      <c r="N19" s="155"/>
      <c r="O19" s="344" t="s">
        <v>25</v>
      </c>
      <c r="P19" s="382">
        <v>-455</v>
      </c>
    </row>
    <row r="20" spans="1:16" s="457" customFormat="1" ht="12.75">
      <c r="A20" s="620" t="s">
        <v>441</v>
      </c>
      <c r="B20" s="346"/>
      <c r="C20" s="530" t="s">
        <v>25</v>
      </c>
      <c r="D20" s="431">
        <v>76941</v>
      </c>
      <c r="E20" s="155"/>
      <c r="F20" s="155"/>
      <c r="G20" s="530" t="s">
        <v>25</v>
      </c>
      <c r="H20" s="431">
        <v>147852</v>
      </c>
      <c r="I20" s="645"/>
      <c r="J20" s="646"/>
      <c r="K20" s="530" t="s">
        <v>25</v>
      </c>
      <c r="L20" s="431">
        <v>65788</v>
      </c>
      <c r="M20" s="155"/>
      <c r="N20" s="155"/>
      <c r="O20" s="530" t="s">
        <v>25</v>
      </c>
      <c r="P20" s="431">
        <v>129178</v>
      </c>
    </row>
    <row r="21" spans="1:16" s="457" customFormat="1" ht="15.75">
      <c r="A21" s="481" t="s">
        <v>827</v>
      </c>
      <c r="B21" s="346"/>
      <c r="C21" s="485" t="s">
        <v>25</v>
      </c>
      <c r="D21" s="727">
        <v>-20312</v>
      </c>
      <c r="E21" s="155"/>
      <c r="F21" s="155"/>
      <c r="G21" s="485" t="s">
        <v>25</v>
      </c>
      <c r="H21" s="727">
        <v>-39033</v>
      </c>
      <c r="I21" s="645"/>
      <c r="J21" s="646"/>
      <c r="K21" s="527" t="s">
        <v>25</v>
      </c>
      <c r="L21" s="727">
        <v>-17368</v>
      </c>
      <c r="M21" s="155"/>
      <c r="N21" s="155"/>
      <c r="O21" s="527" t="s">
        <v>25</v>
      </c>
      <c r="P21" s="727">
        <f>-P20*0.264</f>
        <v>-34102.991999999998</v>
      </c>
    </row>
    <row r="22" spans="1:16" s="728" customFormat="1" ht="12.75">
      <c r="A22" s="354" t="s">
        <v>443</v>
      </c>
      <c r="B22" s="649"/>
      <c r="C22" s="648" t="s">
        <v>24</v>
      </c>
      <c r="D22" s="348">
        <v>56629</v>
      </c>
      <c r="E22" s="648"/>
      <c r="F22" s="648"/>
      <c r="G22" s="648" t="s">
        <v>24</v>
      </c>
      <c r="H22" s="348">
        <v>108819</v>
      </c>
      <c r="I22" s="726"/>
      <c r="J22" s="647"/>
      <c r="K22" s="648" t="s">
        <v>24</v>
      </c>
      <c r="L22" s="348">
        <v>48420</v>
      </c>
      <c r="M22" s="648"/>
      <c r="N22" s="648"/>
      <c r="O22" s="648" t="s">
        <v>24</v>
      </c>
      <c r="P22" s="348">
        <v>95075</v>
      </c>
    </row>
    <row r="23" spans="1:16" s="728" customFormat="1" ht="21.75">
      <c r="A23" s="354" t="s">
        <v>828</v>
      </c>
      <c r="B23" s="649"/>
      <c r="C23" s="648" t="s">
        <v>24</v>
      </c>
      <c r="D23" s="805" t="s">
        <v>752</v>
      </c>
      <c r="E23" s="793"/>
      <c r="F23" s="793"/>
      <c r="G23" s="648" t="s">
        <v>24</v>
      </c>
      <c r="H23" s="806" t="s">
        <v>768</v>
      </c>
      <c r="I23" s="794"/>
      <c r="J23" s="795"/>
      <c r="K23" s="648" t="s">
        <v>24</v>
      </c>
      <c r="L23" s="805" t="s">
        <v>753</v>
      </c>
      <c r="M23" s="793"/>
      <c r="N23" s="793"/>
      <c r="O23" s="648" t="s">
        <v>24</v>
      </c>
      <c r="P23" s="805" t="s">
        <v>754</v>
      </c>
    </row>
  </sheetData>
  <mergeCells count="22">
    <mergeCell ref="C6:D6"/>
    <mergeCell ref="G6:H6"/>
    <mergeCell ref="C7:D7"/>
    <mergeCell ref="G7:H7"/>
    <mergeCell ref="C8:D8"/>
    <mergeCell ref="G8:H8"/>
    <mergeCell ref="K8:L8"/>
    <mergeCell ref="O8:P8"/>
    <mergeCell ref="K6:L6"/>
    <mergeCell ref="K7:L7"/>
    <mergeCell ref="O6:P6"/>
    <mergeCell ref="O7:P7"/>
    <mergeCell ref="K3:P3"/>
    <mergeCell ref="C4:D4"/>
    <mergeCell ref="G4:H4"/>
    <mergeCell ref="C5:D5"/>
    <mergeCell ref="G5:H5"/>
    <mergeCell ref="C3:H3"/>
    <mergeCell ref="K4:L4"/>
    <mergeCell ref="K5:L5"/>
    <mergeCell ref="O4:P4"/>
    <mergeCell ref="O5:P5"/>
  </mergeCells>
  <hyperlinks>
    <hyperlink ref="A1" location="Ex_DilutedEPS" display="Ex_DilutedEPS"/>
  </hyperlinks>
  <pageMargins left="0.7" right="0.7" top="0.75" bottom="0.75" header="0.3" footer="0.3"/>
  <pageSetup scale="57"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P15"/>
  <sheetViews>
    <sheetView zoomScaleNormal="100" workbookViewId="0">
      <selection activeCell="Y79" sqref="Y79"/>
    </sheetView>
  </sheetViews>
  <sheetFormatPr defaultRowHeight="15"/>
  <cols>
    <col min="1" max="1" width="85.7109375" customWidth="1"/>
    <col min="2" max="2" width="2.7109375" style="310" customWidth="1"/>
    <col min="3" max="3" width="1.7109375" style="310" customWidth="1"/>
    <col min="4" max="4" width="12.7109375" customWidth="1"/>
    <col min="5" max="5" width="1.7109375" style="325" customWidth="1"/>
    <col min="6" max="7" width="1.7109375" style="310" customWidth="1"/>
    <col min="8" max="8" width="12.7109375" customWidth="1"/>
    <col min="9" max="10" width="1.7109375" customWidth="1"/>
    <col min="11" max="11" width="1.7109375" style="310" customWidth="1"/>
    <col min="12" max="12" width="12.7109375" customWidth="1"/>
    <col min="13" max="13" width="1.7109375" style="325" customWidth="1"/>
    <col min="14" max="15" width="1.7109375" style="310" customWidth="1"/>
    <col min="16" max="16" width="12.7109375" customWidth="1"/>
  </cols>
  <sheetData>
    <row r="1" spans="1:16" ht="18.75">
      <c r="A1" s="316" t="s">
        <v>546</v>
      </c>
    </row>
    <row r="2" spans="1:16">
      <c r="A2" s="305"/>
    </row>
    <row r="3" spans="1:16" s="317" customFormat="1" ht="15" customHeight="1">
      <c r="A3" s="48"/>
      <c r="B3" s="49" t="s">
        <v>0</v>
      </c>
      <c r="C3" s="901" t="s">
        <v>1</v>
      </c>
      <c r="D3" s="901"/>
      <c r="E3" s="919"/>
      <c r="F3" s="919"/>
      <c r="G3" s="919"/>
      <c r="H3" s="919"/>
      <c r="I3" s="111" t="s">
        <v>13</v>
      </c>
      <c r="J3" s="91" t="s">
        <v>13</v>
      </c>
      <c r="K3" s="901" t="s">
        <v>28</v>
      </c>
      <c r="L3" s="901"/>
      <c r="M3" s="919"/>
      <c r="N3" s="919"/>
      <c r="O3" s="919"/>
      <c r="P3" s="919"/>
    </row>
    <row r="4" spans="1:16" s="317" customFormat="1" ht="12.75">
      <c r="A4" s="48"/>
      <c r="B4" s="49"/>
      <c r="C4" s="917" t="s">
        <v>382</v>
      </c>
      <c r="D4" s="917"/>
      <c r="E4" s="155"/>
      <c r="F4" s="91"/>
      <c r="G4" s="917" t="s">
        <v>467</v>
      </c>
      <c r="H4" s="917"/>
      <c r="I4" s="112"/>
      <c r="J4" s="335"/>
      <c r="K4" s="917" t="s">
        <v>382</v>
      </c>
      <c r="L4" s="917"/>
      <c r="M4" s="155"/>
      <c r="N4" s="91"/>
      <c r="O4" s="917" t="s">
        <v>467</v>
      </c>
      <c r="P4" s="917"/>
    </row>
    <row r="5" spans="1:16" s="317" customFormat="1" ht="12.75">
      <c r="A5" s="48"/>
      <c r="B5" s="49"/>
      <c r="C5" s="917" t="s">
        <v>383</v>
      </c>
      <c r="D5" s="917"/>
      <c r="E5" s="155"/>
      <c r="F5" s="91"/>
      <c r="G5" s="917" t="s">
        <v>383</v>
      </c>
      <c r="H5" s="917"/>
      <c r="I5" s="112"/>
      <c r="J5" s="335"/>
      <c r="K5" s="917" t="s">
        <v>383</v>
      </c>
      <c r="L5" s="917"/>
      <c r="M5" s="155"/>
      <c r="N5" s="91"/>
      <c r="O5" s="917" t="s">
        <v>383</v>
      </c>
      <c r="P5" s="917"/>
    </row>
    <row r="6" spans="1:16" s="317" customFormat="1" ht="12.75">
      <c r="A6" s="48"/>
      <c r="B6" s="49"/>
      <c r="C6" s="917" t="s">
        <v>30</v>
      </c>
      <c r="D6" s="917"/>
      <c r="E6" s="155"/>
      <c r="F6" s="91"/>
      <c r="G6" s="917" t="s">
        <v>30</v>
      </c>
      <c r="H6" s="917"/>
      <c r="I6" s="112"/>
      <c r="J6" s="335"/>
      <c r="K6" s="917" t="s">
        <v>30</v>
      </c>
      <c r="L6" s="917"/>
      <c r="M6" s="155"/>
      <c r="N6" s="91"/>
      <c r="O6" s="917" t="s">
        <v>30</v>
      </c>
      <c r="P6" s="917"/>
    </row>
    <row r="7" spans="1:16" s="317" customFormat="1" ht="12.75">
      <c r="A7" s="48"/>
      <c r="B7" s="49"/>
      <c r="C7" s="917" t="str">
        <f>CP_Longdate</f>
        <v>June 30, </v>
      </c>
      <c r="D7" s="917"/>
      <c r="E7" s="155"/>
      <c r="F7" s="91"/>
      <c r="G7" s="917" t="str">
        <f>CP_Longdate</f>
        <v>June 30, </v>
      </c>
      <c r="H7" s="917"/>
      <c r="I7" s="112"/>
      <c r="J7" s="335"/>
      <c r="K7" s="917" t="str">
        <f>CP_Longdate</f>
        <v>June 30, </v>
      </c>
      <c r="L7" s="917"/>
      <c r="M7" s="155"/>
      <c r="N7" s="91"/>
      <c r="O7" s="917" t="str">
        <f>CP_Longdate</f>
        <v>June 30, </v>
      </c>
      <c r="P7" s="917"/>
    </row>
    <row r="8" spans="1:16" s="317" customFormat="1" ht="12.75">
      <c r="A8" s="352" t="s">
        <v>811</v>
      </c>
      <c r="B8" s="353"/>
      <c r="C8" s="901">
        <f>CY</f>
        <v>2019</v>
      </c>
      <c r="D8" s="917"/>
      <c r="E8" s="155"/>
      <c r="F8" s="155"/>
      <c r="G8" s="917">
        <f>CY</f>
        <v>2019</v>
      </c>
      <c r="H8" s="917"/>
      <c r="I8" s="112"/>
      <c r="J8" s="335"/>
      <c r="K8" s="917">
        <f>PY</f>
        <v>2018</v>
      </c>
      <c r="L8" s="917"/>
      <c r="M8" s="155"/>
      <c r="N8" s="155"/>
      <c r="O8" s="917">
        <f>PY</f>
        <v>2018</v>
      </c>
      <c r="P8" s="917"/>
    </row>
    <row r="9" spans="1:16" s="317" customFormat="1" ht="12.75">
      <c r="A9" s="354" t="s">
        <v>543</v>
      </c>
      <c r="B9" s="347"/>
      <c r="C9" s="364" t="s">
        <v>24</v>
      </c>
      <c r="D9" s="365">
        <v>159530</v>
      </c>
      <c r="E9" s="364"/>
      <c r="F9" s="649"/>
      <c r="G9" s="364" t="s">
        <v>24</v>
      </c>
      <c r="H9" s="365">
        <v>300045</v>
      </c>
      <c r="I9" s="754"/>
      <c r="J9" s="755"/>
      <c r="K9" s="756" t="s">
        <v>24</v>
      </c>
      <c r="L9" s="755">
        <v>111556</v>
      </c>
      <c r="M9" s="756"/>
      <c r="N9" s="757"/>
      <c r="O9" s="756" t="s">
        <v>24</v>
      </c>
      <c r="P9" s="755">
        <v>223634</v>
      </c>
    </row>
    <row r="10" spans="1:16" s="318" customFormat="1" ht="16.5" customHeight="1">
      <c r="A10" s="356" t="s">
        <v>711</v>
      </c>
      <c r="B10" s="357" t="s">
        <v>25</v>
      </c>
      <c r="C10" s="357"/>
      <c r="D10" s="358">
        <v>-24133</v>
      </c>
      <c r="E10" s="340" t="s">
        <v>25</v>
      </c>
      <c r="F10" s="357"/>
      <c r="G10" s="357"/>
      <c r="H10" s="358">
        <v>-47342</v>
      </c>
      <c r="I10" s="367"/>
      <c r="J10" s="366"/>
      <c r="K10" s="357"/>
      <c r="L10" s="358">
        <v>-6557</v>
      </c>
      <c r="M10" s="340" t="s">
        <v>25</v>
      </c>
      <c r="N10" s="357"/>
      <c r="O10" s="357"/>
      <c r="P10" s="358">
        <v>-13063</v>
      </c>
    </row>
    <row r="11" spans="1:16" s="318" customFormat="1" ht="12.75">
      <c r="A11" s="620" t="s">
        <v>788</v>
      </c>
      <c r="B11" s="530"/>
      <c r="C11" s="530"/>
      <c r="D11" s="431">
        <v>-20403</v>
      </c>
      <c r="E11" s="527"/>
      <c r="F11" s="530"/>
      <c r="G11" s="530"/>
      <c r="H11" s="431">
        <v>-20403</v>
      </c>
      <c r="I11" s="367"/>
      <c r="J11" s="366"/>
      <c r="K11" s="530"/>
      <c r="L11" s="431">
        <v>0</v>
      </c>
      <c r="M11" s="527"/>
      <c r="N11" s="530"/>
      <c r="O11" s="530"/>
      <c r="P11" s="431">
        <v>0</v>
      </c>
    </row>
    <row r="12" spans="1:16" s="318" customFormat="1" ht="12.75">
      <c r="A12" s="356" t="s">
        <v>544</v>
      </c>
      <c r="B12" s="357" t="s">
        <v>25</v>
      </c>
      <c r="C12" s="357"/>
      <c r="D12" s="358">
        <v>-1577</v>
      </c>
      <c r="E12" s="340" t="s">
        <v>25</v>
      </c>
      <c r="F12" s="357"/>
      <c r="G12" s="357"/>
      <c r="H12" s="358">
        <v>-1284</v>
      </c>
      <c r="I12" s="367"/>
      <c r="J12" s="366"/>
      <c r="K12" s="357"/>
      <c r="L12" s="358">
        <v>399</v>
      </c>
      <c r="M12" s="340" t="s">
        <v>25</v>
      </c>
      <c r="N12" s="357"/>
      <c r="O12" s="357"/>
      <c r="P12" s="358">
        <v>1367</v>
      </c>
    </row>
    <row r="13" spans="1:16" s="318" customFormat="1" ht="15.75">
      <c r="A13" s="360" t="s">
        <v>745</v>
      </c>
      <c r="B13" s="344" t="s">
        <v>25</v>
      </c>
      <c r="C13" s="344"/>
      <c r="D13" s="341">
        <v>302</v>
      </c>
      <c r="E13" s="340" t="s">
        <v>25</v>
      </c>
      <c r="F13" s="527"/>
      <c r="G13" s="527"/>
      <c r="H13" s="341">
        <v>-558</v>
      </c>
      <c r="I13" s="367"/>
      <c r="J13" s="366"/>
      <c r="K13" s="527"/>
      <c r="L13" s="341">
        <v>411</v>
      </c>
      <c r="M13" s="340" t="s">
        <v>25</v>
      </c>
      <c r="N13" s="527"/>
      <c r="O13" s="527"/>
      <c r="P13" s="341">
        <v>455</v>
      </c>
    </row>
    <row r="14" spans="1:16" s="318" customFormat="1" ht="12.75">
      <c r="A14" s="354" t="s">
        <v>545</v>
      </c>
      <c r="B14" s="347"/>
      <c r="C14" s="347" t="s">
        <v>24</v>
      </c>
      <c r="D14" s="758">
        <f>SUM(D9:D13)</f>
        <v>113719</v>
      </c>
      <c r="E14" s="757"/>
      <c r="F14" s="757"/>
      <c r="G14" s="757" t="s">
        <v>24</v>
      </c>
      <c r="H14" s="758">
        <f>SUM(H9:H13)</f>
        <v>230458</v>
      </c>
      <c r="I14" s="759"/>
      <c r="J14" s="758"/>
      <c r="K14" s="757" t="s">
        <v>24</v>
      </c>
      <c r="L14" s="758">
        <f>SUM(L9:L13)</f>
        <v>105809</v>
      </c>
      <c r="M14" s="757"/>
      <c r="N14" s="757"/>
      <c r="O14" s="757" t="s">
        <v>24</v>
      </c>
      <c r="P14" s="758">
        <f>SUM(P9:P13)</f>
        <v>212393</v>
      </c>
    </row>
    <row r="15" spans="1:16">
      <c r="I15" s="324"/>
      <c r="J15" s="324"/>
    </row>
  </sheetData>
  <mergeCells count="22">
    <mergeCell ref="K6:L6"/>
    <mergeCell ref="O4:P4"/>
    <mergeCell ref="O5:P5"/>
    <mergeCell ref="O6:P6"/>
    <mergeCell ref="O7:P7"/>
    <mergeCell ref="K7:L7"/>
    <mergeCell ref="K3:P3"/>
    <mergeCell ref="C4:D4"/>
    <mergeCell ref="K8:L8"/>
    <mergeCell ref="C7:D7"/>
    <mergeCell ref="G7:H7"/>
    <mergeCell ref="C8:D8"/>
    <mergeCell ref="G8:H8"/>
    <mergeCell ref="G4:H4"/>
    <mergeCell ref="C5:D5"/>
    <mergeCell ref="G5:H5"/>
    <mergeCell ref="C6:D6"/>
    <mergeCell ref="G6:H6"/>
    <mergeCell ref="C3:H3"/>
    <mergeCell ref="O8:P8"/>
    <mergeCell ref="K4:L4"/>
    <mergeCell ref="K5:L5"/>
  </mergeCells>
  <hyperlinks>
    <hyperlink ref="A1" location="Ex_AdjustedExpenses" display="Ex_AdjustedExpenses"/>
  </hyperlink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Y16"/>
  <sheetViews>
    <sheetView zoomScaleNormal="100" workbookViewId="0">
      <selection activeCell="AI50" sqref="AI50"/>
    </sheetView>
  </sheetViews>
  <sheetFormatPr defaultRowHeight="15"/>
  <cols>
    <col min="1" max="1" width="45.85546875" style="41" bestFit="1" customWidth="1"/>
    <col min="2" max="2" width="2.7109375" style="67" customWidth="1"/>
    <col min="3" max="3" width="1.7109375" style="67" customWidth="1"/>
    <col min="4" max="4" width="7.7109375" style="41" customWidth="1"/>
    <col min="5" max="5" width="2.7109375" style="67" customWidth="1"/>
    <col min="6" max="6" width="1.7109375" style="67" customWidth="1"/>
    <col min="7" max="7" width="7.7109375" style="41" customWidth="1"/>
    <col min="8" max="10" width="1.7109375" style="67" customWidth="1"/>
    <col min="11" max="11" width="7.7109375" style="41" customWidth="1"/>
    <col min="12" max="12" width="2.7109375" style="67" customWidth="1"/>
    <col min="13" max="13" width="1.7109375" style="67" customWidth="1"/>
    <col min="14" max="14" width="7.7109375" style="41" customWidth="1"/>
    <col min="15" max="15" width="2.7109375" style="67" customWidth="1"/>
    <col min="16" max="16" width="1.7109375" style="67" customWidth="1"/>
    <col min="17" max="17" width="8.85546875" style="41" customWidth="1"/>
    <col min="18" max="18" width="2.7109375" style="67" customWidth="1"/>
    <col min="19" max="19" width="1.7109375" style="67" customWidth="1"/>
    <col min="20" max="20" width="7.7109375" style="41" customWidth="1"/>
    <col min="21" max="21" width="2.7109375" style="67" customWidth="1"/>
    <col min="22" max="22" width="7.7109375" style="41" customWidth="1"/>
    <col min="23" max="23" width="2.7109375" style="67" customWidth="1"/>
    <col min="24" max="24" width="7.7109375" style="43" customWidth="1"/>
    <col min="25" max="25" width="1.7109375" style="67" customWidth="1"/>
    <col min="26" max="16384" width="9.140625" style="41"/>
  </cols>
  <sheetData>
    <row r="1" spans="1:25" ht="18.75">
      <c r="A1" s="316" t="s">
        <v>704</v>
      </c>
    </row>
    <row r="2" spans="1:25">
      <c r="A2" s="44"/>
    </row>
    <row r="3" spans="1:25" s="378" customFormat="1" ht="11.25">
      <c r="A3" s="68"/>
      <c r="B3" s="91"/>
      <c r="C3" s="901" t="s">
        <v>1</v>
      </c>
      <c r="D3" s="901"/>
      <c r="E3" s="901"/>
      <c r="F3" s="901"/>
      <c r="G3" s="901"/>
      <c r="H3" s="155"/>
      <c r="I3" s="231"/>
      <c r="J3" s="901" t="s">
        <v>28</v>
      </c>
      <c r="K3" s="901"/>
      <c r="L3" s="901"/>
      <c r="M3" s="901"/>
      <c r="N3" s="901"/>
      <c r="O3" s="91"/>
      <c r="P3" s="91"/>
      <c r="Q3" s="629"/>
      <c r="R3" s="91"/>
      <c r="S3" s="91"/>
      <c r="T3" s="629"/>
      <c r="U3" s="91"/>
      <c r="V3" s="629"/>
      <c r="W3" s="91"/>
      <c r="X3" s="477"/>
      <c r="Y3" s="91" t="s">
        <v>25</v>
      </c>
    </row>
    <row r="4" spans="1:25" s="378" customFormat="1" ht="11.25">
      <c r="A4" s="68"/>
      <c r="B4" s="91"/>
      <c r="C4" s="912" t="s">
        <v>303</v>
      </c>
      <c r="D4" s="912"/>
      <c r="E4" s="912"/>
      <c r="F4" s="912"/>
      <c r="G4" s="912"/>
      <c r="H4" s="155"/>
      <c r="I4" s="231"/>
      <c r="J4" s="912" t="s">
        <v>303</v>
      </c>
      <c r="K4" s="912"/>
      <c r="L4" s="912"/>
      <c r="M4" s="912"/>
      <c r="N4" s="912"/>
      <c r="O4" s="91"/>
      <c r="P4" s="91"/>
      <c r="Q4" s="629"/>
      <c r="R4" s="91"/>
      <c r="S4" s="91"/>
      <c r="T4" s="629"/>
      <c r="U4" s="91"/>
      <c r="V4" s="629"/>
      <c r="W4" s="91"/>
      <c r="X4" s="477"/>
      <c r="Y4" s="91" t="s">
        <v>25</v>
      </c>
    </row>
    <row r="5" spans="1:25" s="378" customFormat="1" ht="11.25">
      <c r="A5" s="68"/>
      <c r="B5" s="91"/>
      <c r="C5" s="901" t="s">
        <v>851</v>
      </c>
      <c r="D5" s="901"/>
      <c r="E5" s="901"/>
      <c r="F5" s="901"/>
      <c r="G5" s="901"/>
      <c r="H5" s="155"/>
      <c r="I5" s="231"/>
      <c r="J5" s="901" t="s">
        <v>852</v>
      </c>
      <c r="K5" s="901"/>
      <c r="L5" s="901"/>
      <c r="M5" s="901"/>
      <c r="N5" s="901"/>
      <c r="O5" s="91"/>
      <c r="P5" s="901" t="s">
        <v>390</v>
      </c>
      <c r="Q5" s="901"/>
      <c r="R5" s="901"/>
      <c r="S5" s="901"/>
      <c r="T5" s="901"/>
      <c r="U5" s="91"/>
      <c r="V5" s="922" t="s">
        <v>391</v>
      </c>
      <c r="W5" s="922"/>
      <c r="X5" s="922"/>
      <c r="Y5" s="91" t="s">
        <v>25</v>
      </c>
    </row>
    <row r="6" spans="1:25" s="378" customFormat="1" ht="11.25">
      <c r="A6" s="68"/>
      <c r="B6" s="91" t="s">
        <v>0</v>
      </c>
      <c r="C6" s="920" t="s">
        <v>92</v>
      </c>
      <c r="D6" s="920"/>
      <c r="E6" s="91" t="s">
        <v>0</v>
      </c>
      <c r="F6" s="920" t="s">
        <v>91</v>
      </c>
      <c r="G6" s="920"/>
      <c r="H6" s="155" t="s">
        <v>13</v>
      </c>
      <c r="I6" s="231" t="s">
        <v>13</v>
      </c>
      <c r="J6" s="920" t="s">
        <v>92</v>
      </c>
      <c r="K6" s="920"/>
      <c r="L6" s="91" t="s">
        <v>0</v>
      </c>
      <c r="M6" s="920" t="s">
        <v>91</v>
      </c>
      <c r="N6" s="920"/>
      <c r="O6" s="91" t="s">
        <v>0</v>
      </c>
      <c r="P6" s="920" t="s">
        <v>92</v>
      </c>
      <c r="Q6" s="920"/>
      <c r="R6" s="91" t="s">
        <v>0</v>
      </c>
      <c r="S6" s="920" t="s">
        <v>91</v>
      </c>
      <c r="T6" s="920"/>
      <c r="U6" s="91" t="s">
        <v>0</v>
      </c>
      <c r="V6" s="255" t="s">
        <v>92</v>
      </c>
      <c r="W6" s="91" t="s">
        <v>0</v>
      </c>
      <c r="X6" s="628" t="s">
        <v>91</v>
      </c>
      <c r="Y6" s="91" t="s">
        <v>25</v>
      </c>
    </row>
    <row r="7" spans="1:25" s="378" customFormat="1">
      <c r="A7" s="68"/>
      <c r="B7" s="91"/>
      <c r="C7" s="927" t="s">
        <v>384</v>
      </c>
      <c r="D7" s="928"/>
      <c r="E7" s="928"/>
      <c r="F7" s="928"/>
      <c r="G7" s="928"/>
      <c r="H7" s="928"/>
      <c r="I7" s="928"/>
      <c r="J7" s="928"/>
      <c r="K7" s="928"/>
      <c r="L7" s="928"/>
      <c r="M7" s="928"/>
      <c r="N7" s="928"/>
      <c r="O7" s="477"/>
      <c r="P7" s="477"/>
      <c r="Q7" s="477"/>
      <c r="R7" s="477"/>
      <c r="S7" s="477"/>
      <c r="T7" s="477"/>
      <c r="U7" s="477"/>
      <c r="V7" s="477"/>
      <c r="W7" s="477"/>
      <c r="X7" s="477"/>
      <c r="Y7" s="91" t="s">
        <v>25</v>
      </c>
    </row>
    <row r="8" spans="1:25" s="401" customFormat="1" ht="12.75">
      <c r="A8" s="48" t="s">
        <v>31</v>
      </c>
      <c r="B8" s="530"/>
      <c r="C8" s="530"/>
      <c r="D8" s="245"/>
      <c r="E8" s="530"/>
      <c r="F8" s="530"/>
      <c r="G8" s="245"/>
      <c r="H8" s="530"/>
      <c r="I8" s="530"/>
      <c r="J8" s="530"/>
      <c r="K8" s="245"/>
      <c r="L8" s="530"/>
      <c r="M8" s="530"/>
      <c r="N8" s="245"/>
      <c r="O8" s="530"/>
      <c r="P8" s="530"/>
      <c r="Q8" s="245"/>
      <c r="R8" s="530"/>
      <c r="S8" s="530"/>
      <c r="T8" s="245"/>
      <c r="U8" s="530"/>
      <c r="V8" s="245"/>
      <c r="W8" s="530"/>
      <c r="X8" s="530"/>
      <c r="Y8" s="530"/>
    </row>
    <row r="9" spans="1:25" s="401" customFormat="1" ht="12.75">
      <c r="A9" s="620" t="s">
        <v>402</v>
      </c>
      <c r="B9" s="530"/>
      <c r="C9" s="530" t="s">
        <v>24</v>
      </c>
      <c r="D9" s="431">
        <v>56743</v>
      </c>
      <c r="E9" s="530"/>
      <c r="F9" s="530" t="s">
        <v>24</v>
      </c>
      <c r="G9" s="431">
        <v>50320</v>
      </c>
      <c r="H9" s="527"/>
      <c r="I9" s="400"/>
      <c r="J9" s="530" t="s">
        <v>24</v>
      </c>
      <c r="K9" s="431">
        <v>45307</v>
      </c>
      <c r="L9" s="530"/>
      <c r="M9" s="530" t="s">
        <v>24</v>
      </c>
      <c r="N9" s="431">
        <v>49829</v>
      </c>
      <c r="O9" s="530"/>
      <c r="P9" s="530" t="s">
        <v>24</v>
      </c>
      <c r="Q9" s="431">
        <v>11436</v>
      </c>
      <c r="R9" s="530"/>
      <c r="S9" s="530" t="s">
        <v>24</v>
      </c>
      <c r="T9" s="431">
        <v>491</v>
      </c>
      <c r="U9" s="530" t="s">
        <v>25</v>
      </c>
      <c r="V9" s="248">
        <v>25.241132716798731</v>
      </c>
      <c r="W9" s="530" t="s">
        <v>99</v>
      </c>
      <c r="X9" s="248">
        <v>0.98536996528126186</v>
      </c>
      <c r="Y9" s="530" t="s">
        <v>99</v>
      </c>
    </row>
    <row r="10" spans="1:25" s="401" customFormat="1" ht="12.75">
      <c r="A10" s="620" t="s">
        <v>403</v>
      </c>
      <c r="B10" s="530"/>
      <c r="C10" s="530" t="s">
        <v>25</v>
      </c>
      <c r="D10" s="431">
        <v>34337</v>
      </c>
      <c r="E10" s="530"/>
      <c r="F10" s="530" t="s">
        <v>25</v>
      </c>
      <c r="G10" s="431">
        <v>5262</v>
      </c>
      <c r="H10" s="527"/>
      <c r="I10" s="400"/>
      <c r="J10" s="530" t="s">
        <v>25</v>
      </c>
      <c r="K10" s="431">
        <v>29102</v>
      </c>
      <c r="L10" s="530"/>
      <c r="M10" s="530" t="s">
        <v>25</v>
      </c>
      <c r="N10" s="431">
        <v>4975</v>
      </c>
      <c r="O10" s="530"/>
      <c r="P10" s="530" t="s">
        <v>25</v>
      </c>
      <c r="Q10" s="431">
        <v>5235</v>
      </c>
      <c r="R10" s="530"/>
      <c r="S10" s="530" t="s">
        <v>25</v>
      </c>
      <c r="T10" s="431">
        <v>287</v>
      </c>
      <c r="U10" s="530" t="s">
        <v>25</v>
      </c>
      <c r="V10" s="248">
        <v>17.988454401759331</v>
      </c>
      <c r="W10" s="530" t="s">
        <v>99</v>
      </c>
      <c r="X10" s="249">
        <v>5.7688442211055273</v>
      </c>
      <c r="Y10" s="530" t="s">
        <v>99</v>
      </c>
    </row>
    <row r="11" spans="1:25" s="401" customFormat="1" ht="12.75">
      <c r="A11" s="620" t="s">
        <v>404</v>
      </c>
      <c r="B11" s="530"/>
      <c r="C11" s="530" t="s">
        <v>25</v>
      </c>
      <c r="D11" s="431">
        <v>9195</v>
      </c>
      <c r="E11" s="530"/>
      <c r="F11" s="530" t="s">
        <v>25</v>
      </c>
      <c r="G11" s="431">
        <v>1921</v>
      </c>
      <c r="H11" s="527"/>
      <c r="I11" s="400"/>
      <c r="J11" s="530" t="s">
        <v>25</v>
      </c>
      <c r="K11" s="431">
        <v>7907</v>
      </c>
      <c r="L11" s="530"/>
      <c r="M11" s="530" t="s">
        <v>25</v>
      </c>
      <c r="N11" s="431">
        <v>1764</v>
      </c>
      <c r="O11" s="530"/>
      <c r="P11" s="530" t="s">
        <v>25</v>
      </c>
      <c r="Q11" s="431">
        <v>1288</v>
      </c>
      <c r="R11" s="530"/>
      <c r="S11" s="530" t="s">
        <v>25</v>
      </c>
      <c r="T11" s="431">
        <v>157</v>
      </c>
      <c r="U11" s="530" t="s">
        <v>25</v>
      </c>
      <c r="V11" s="248">
        <v>16.289363854812191</v>
      </c>
      <c r="W11" s="530" t="s">
        <v>99</v>
      </c>
      <c r="X11" s="249">
        <v>8.9002267573696141</v>
      </c>
      <c r="Y11" s="530" t="s">
        <v>99</v>
      </c>
    </row>
    <row r="12" spans="1:25" s="401" customFormat="1" ht="12.75">
      <c r="A12" s="620" t="s">
        <v>405</v>
      </c>
      <c r="B12" s="530"/>
      <c r="C12" s="530" t="s">
        <v>25</v>
      </c>
      <c r="D12" s="431">
        <v>6674</v>
      </c>
      <c r="E12" s="530"/>
      <c r="F12" s="530" t="s">
        <v>25</v>
      </c>
      <c r="G12" s="431">
        <v>3648</v>
      </c>
      <c r="H12" s="527"/>
      <c r="I12" s="400"/>
      <c r="J12" s="530" t="s">
        <v>25</v>
      </c>
      <c r="K12" s="431">
        <v>5012</v>
      </c>
      <c r="L12" s="530"/>
      <c r="M12" s="530" t="s">
        <v>25</v>
      </c>
      <c r="N12" s="431">
        <v>3455</v>
      </c>
      <c r="O12" s="530"/>
      <c r="P12" s="530" t="s">
        <v>25</v>
      </c>
      <c r="Q12" s="431">
        <v>1662</v>
      </c>
      <c r="R12" s="530"/>
      <c r="S12" s="530" t="s">
        <v>25</v>
      </c>
      <c r="T12" s="431">
        <v>193</v>
      </c>
      <c r="U12" s="530" t="s">
        <v>25</v>
      </c>
      <c r="V12" s="248">
        <v>33.160415003990423</v>
      </c>
      <c r="W12" s="530" t="s">
        <v>99</v>
      </c>
      <c r="X12" s="248">
        <v>5.5861070911722139</v>
      </c>
      <c r="Y12" s="530" t="s">
        <v>99</v>
      </c>
    </row>
    <row r="13" spans="1:25" s="401" customFormat="1" ht="12.75">
      <c r="A13" s="620" t="s">
        <v>200</v>
      </c>
      <c r="B13" s="530"/>
      <c r="C13" s="530" t="s">
        <v>25</v>
      </c>
      <c r="D13" s="431">
        <v>0</v>
      </c>
      <c r="E13" s="530"/>
      <c r="F13" s="530" t="s">
        <v>25</v>
      </c>
      <c r="G13" s="431">
        <v>17544</v>
      </c>
      <c r="H13" s="527"/>
      <c r="I13" s="400"/>
      <c r="J13" s="530" t="s">
        <v>25</v>
      </c>
      <c r="K13" s="431">
        <v>0</v>
      </c>
      <c r="L13" s="530"/>
      <c r="M13" s="530" t="s">
        <v>25</v>
      </c>
      <c r="N13" s="431">
        <v>15737</v>
      </c>
      <c r="O13" s="530"/>
      <c r="P13" s="530" t="s">
        <v>25</v>
      </c>
      <c r="Q13" s="431">
        <v>0</v>
      </c>
      <c r="R13" s="530"/>
      <c r="S13" s="530" t="s">
        <v>25</v>
      </c>
      <c r="T13" s="431">
        <v>1807</v>
      </c>
      <c r="U13" s="530" t="s">
        <v>25</v>
      </c>
      <c r="V13" s="248" t="s">
        <v>570</v>
      </c>
      <c r="W13" s="530" t="s">
        <v>25</v>
      </c>
      <c r="X13" s="248">
        <v>11.482493486687424</v>
      </c>
      <c r="Y13" s="530" t="s">
        <v>99</v>
      </c>
    </row>
    <row r="14" spans="1:25" s="401" customFormat="1" ht="12.75">
      <c r="A14" s="620" t="s">
        <v>33</v>
      </c>
      <c r="B14" s="530"/>
      <c r="C14" s="344" t="s">
        <v>25</v>
      </c>
      <c r="D14" s="382" t="s">
        <v>408</v>
      </c>
      <c r="E14" s="530"/>
      <c r="F14" s="344" t="s">
        <v>25</v>
      </c>
      <c r="G14" s="382">
        <v>4841</v>
      </c>
      <c r="H14" s="527"/>
      <c r="I14" s="400"/>
      <c r="J14" s="344" t="s">
        <v>25</v>
      </c>
      <c r="K14" s="382">
        <v>14</v>
      </c>
      <c r="L14" s="530"/>
      <c r="M14" s="344" t="s">
        <v>25</v>
      </c>
      <c r="N14" s="382">
        <v>7913</v>
      </c>
      <c r="O14" s="530"/>
      <c r="P14" s="344" t="s">
        <v>25</v>
      </c>
      <c r="Q14" s="382">
        <v>-14</v>
      </c>
      <c r="R14" s="530"/>
      <c r="S14" s="344" t="s">
        <v>25</v>
      </c>
      <c r="T14" s="382">
        <v>-3072</v>
      </c>
      <c r="U14" s="530" t="s">
        <v>25</v>
      </c>
      <c r="V14" s="250">
        <v>-100</v>
      </c>
      <c r="W14" s="530" t="s">
        <v>25</v>
      </c>
      <c r="X14" s="251">
        <v>-38.822191330721594</v>
      </c>
      <c r="Y14" s="530" t="s">
        <v>99</v>
      </c>
    </row>
    <row r="15" spans="1:25" s="401" customFormat="1" ht="13.5" thickBot="1">
      <c r="A15" s="620" t="s">
        <v>34</v>
      </c>
      <c r="B15" s="530"/>
      <c r="C15" s="241" t="s">
        <v>24</v>
      </c>
      <c r="D15" s="289">
        <v>106949</v>
      </c>
      <c r="E15" s="530"/>
      <c r="F15" s="241" t="s">
        <v>24</v>
      </c>
      <c r="G15" s="289">
        <v>83536</v>
      </c>
      <c r="H15" s="527"/>
      <c r="I15" s="400"/>
      <c r="J15" s="241" t="s">
        <v>24</v>
      </c>
      <c r="K15" s="289">
        <v>87342</v>
      </c>
      <c r="L15" s="530"/>
      <c r="M15" s="241" t="s">
        <v>24</v>
      </c>
      <c r="N15" s="289">
        <v>83673</v>
      </c>
      <c r="O15" s="530"/>
      <c r="P15" s="241" t="s">
        <v>24</v>
      </c>
      <c r="Q15" s="289">
        <v>19607</v>
      </c>
      <c r="R15" s="530"/>
      <c r="S15" s="241" t="s">
        <v>24</v>
      </c>
      <c r="T15" s="289">
        <v>-137</v>
      </c>
      <c r="U15" s="530" t="s">
        <v>25</v>
      </c>
      <c r="V15" s="252">
        <v>22.448535641501223</v>
      </c>
      <c r="W15" s="530" t="s">
        <v>99</v>
      </c>
      <c r="X15" s="252">
        <v>-0.16373262581716924</v>
      </c>
      <c r="Y15" s="530" t="s">
        <v>99</v>
      </c>
    </row>
    <row r="16" spans="1:25" ht="15.75" thickTop="1"/>
  </sheetData>
  <mergeCells count="15">
    <mergeCell ref="C3:G3"/>
    <mergeCell ref="J3:N3"/>
    <mergeCell ref="C4:G4"/>
    <mergeCell ref="J4:N4"/>
    <mergeCell ref="C5:G5"/>
    <mergeCell ref="J5:N5"/>
    <mergeCell ref="C7:N7"/>
    <mergeCell ref="P5:T5"/>
    <mergeCell ref="V5:X5"/>
    <mergeCell ref="C6:D6"/>
    <mergeCell ref="F6:G6"/>
    <mergeCell ref="J6:K6"/>
    <mergeCell ref="M6:N6"/>
    <mergeCell ref="P6:Q6"/>
    <mergeCell ref="S6:T6"/>
  </mergeCells>
  <hyperlinks>
    <hyperlink ref="A1" location="Ex_RevbyAssetClassVarAndFixed" display="Ex_RevbyAssetClassVarAndFixed"/>
  </hyperlink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O14"/>
  <sheetViews>
    <sheetView zoomScaleNormal="100" workbookViewId="0">
      <selection activeCell="E16" sqref="E16"/>
    </sheetView>
  </sheetViews>
  <sheetFormatPr defaultRowHeight="15"/>
  <cols>
    <col min="1" max="1" width="30.7109375" customWidth="1"/>
    <col min="2" max="2" width="1.7109375" style="310" customWidth="1"/>
    <col min="3" max="3" width="11.7109375" customWidth="1"/>
    <col min="4" max="4" width="1.7109375" style="325" customWidth="1"/>
    <col min="5" max="5" width="11.7109375" customWidth="1"/>
    <col min="6" max="6" width="1.7109375" style="310" customWidth="1"/>
    <col min="7" max="7" width="11.7109375" customWidth="1"/>
    <col min="8" max="8" width="1.7109375" style="325" customWidth="1"/>
    <col min="9" max="9" width="11.7109375" customWidth="1"/>
    <col min="10" max="10" width="1.7109375" style="310" customWidth="1"/>
    <col min="11" max="11" width="11.7109375" style="307" customWidth="1"/>
    <col min="12" max="12" width="2.5703125" style="310" bestFit="1" customWidth="1"/>
  </cols>
  <sheetData>
    <row r="1" spans="1:15" ht="18.75">
      <c r="A1" s="316" t="s">
        <v>549</v>
      </c>
    </row>
    <row r="2" spans="1:15">
      <c r="A2" s="743"/>
      <c r="B2" s="319"/>
      <c r="C2" s="326"/>
      <c r="D2" s="744"/>
      <c r="E2" s="326"/>
      <c r="F2" s="319"/>
      <c r="G2" s="326"/>
      <c r="H2" s="744"/>
      <c r="I2" s="326"/>
      <c r="J2" s="319"/>
      <c r="K2" s="745"/>
      <c r="L2" s="319"/>
      <c r="M2" s="326"/>
      <c r="N2" s="326"/>
      <c r="O2" s="326"/>
    </row>
    <row r="3" spans="1:15" s="329" customFormat="1" ht="12.75">
      <c r="A3" s="732"/>
      <c r="B3" s="346"/>
      <c r="C3" s="940" t="s">
        <v>689</v>
      </c>
      <c r="D3" s="940"/>
      <c r="E3" s="940"/>
      <c r="F3" s="346"/>
      <c r="G3" s="940" t="s">
        <v>690</v>
      </c>
      <c r="H3" s="940"/>
      <c r="I3" s="940"/>
      <c r="J3" s="346"/>
      <c r="K3" s="135" t="s">
        <v>547</v>
      </c>
      <c r="L3" s="346" t="s">
        <v>25</v>
      </c>
      <c r="M3" s="746"/>
      <c r="N3" s="317"/>
      <c r="O3" s="317"/>
    </row>
    <row r="4" spans="1:15" s="329" customFormat="1" ht="12.75">
      <c r="A4" s="747" t="s">
        <v>548</v>
      </c>
      <c r="B4" s="346" t="s">
        <v>0</v>
      </c>
      <c r="C4" s="748" t="s">
        <v>410</v>
      </c>
      <c r="D4" s="346" t="s">
        <v>0</v>
      </c>
      <c r="E4" s="748" t="s">
        <v>411</v>
      </c>
      <c r="F4" s="346" t="s">
        <v>13</v>
      </c>
      <c r="G4" s="748" t="s">
        <v>410</v>
      </c>
      <c r="H4" s="346" t="s">
        <v>0</v>
      </c>
      <c r="I4" s="748" t="s">
        <v>411</v>
      </c>
      <c r="J4" s="346" t="s">
        <v>13</v>
      </c>
      <c r="K4" s="441" t="s">
        <v>410</v>
      </c>
      <c r="L4" s="346" t="s">
        <v>25</v>
      </c>
      <c r="M4" s="746"/>
      <c r="N4" s="317"/>
      <c r="O4" s="317"/>
    </row>
    <row r="5" spans="1:15" s="330" customFormat="1" ht="12.75">
      <c r="A5" s="749" t="s">
        <v>402</v>
      </c>
      <c r="B5" s="733" t="s">
        <v>25</v>
      </c>
      <c r="C5" s="735">
        <v>511912</v>
      </c>
      <c r="D5" s="733"/>
      <c r="E5" s="735">
        <v>32144241</v>
      </c>
      <c r="F5" s="733"/>
      <c r="G5" s="735">
        <v>351828</v>
      </c>
      <c r="H5" s="733"/>
      <c r="I5" s="735">
        <v>22441356</v>
      </c>
      <c r="J5" s="733" t="s">
        <v>25</v>
      </c>
      <c r="K5" s="736">
        <f>(C5-G5)/G5*100</f>
        <v>45.500642359334677</v>
      </c>
      <c r="L5" s="733" t="s">
        <v>99</v>
      </c>
      <c r="M5" s="750"/>
      <c r="N5" s="318"/>
      <c r="O5" s="318"/>
    </row>
    <row r="6" spans="1:15" s="330" customFormat="1" ht="12.75">
      <c r="A6" s="749" t="s">
        <v>403</v>
      </c>
      <c r="B6" s="733" t="s">
        <v>25</v>
      </c>
      <c r="C6" s="735">
        <v>12217</v>
      </c>
      <c r="D6" s="733"/>
      <c r="E6" s="735">
        <v>766367</v>
      </c>
      <c r="F6" s="733"/>
      <c r="G6" s="735">
        <v>11791</v>
      </c>
      <c r="H6" s="733"/>
      <c r="I6" s="735">
        <v>746841</v>
      </c>
      <c r="J6" s="733" t="s">
        <v>25</v>
      </c>
      <c r="K6" s="736">
        <f>(C6-G6)/G6*100</f>
        <v>3.6129251123738446</v>
      </c>
      <c r="L6" s="733" t="s">
        <v>99</v>
      </c>
      <c r="M6" s="750"/>
      <c r="N6" s="318"/>
      <c r="O6" s="318"/>
    </row>
    <row r="7" spans="1:15" s="330" customFormat="1" ht="12.75">
      <c r="A7" s="749" t="s">
        <v>404</v>
      </c>
      <c r="B7" s="733" t="s">
        <v>25</v>
      </c>
      <c r="C7" s="735">
        <v>7120</v>
      </c>
      <c r="D7" s="733"/>
      <c r="E7" s="735">
        <v>445568</v>
      </c>
      <c r="F7" s="733"/>
      <c r="G7" s="735">
        <v>6919</v>
      </c>
      <c r="H7" s="733"/>
      <c r="I7" s="735">
        <v>440504</v>
      </c>
      <c r="J7" s="733" t="s">
        <v>25</v>
      </c>
      <c r="K7" s="736">
        <f>(C7-G7)/G7*100</f>
        <v>2.9050440815146699</v>
      </c>
      <c r="L7" s="733" t="s">
        <v>99</v>
      </c>
      <c r="M7" s="750"/>
      <c r="N7" s="318"/>
      <c r="O7" s="318"/>
    </row>
    <row r="8" spans="1:15" s="330" customFormat="1" ht="12.75">
      <c r="A8" s="749" t="s">
        <v>405</v>
      </c>
      <c r="B8" s="733" t="s">
        <v>25</v>
      </c>
      <c r="C8" s="735">
        <v>222595</v>
      </c>
      <c r="D8" s="733"/>
      <c r="E8" s="735">
        <v>14022433</v>
      </c>
      <c r="F8" s="733"/>
      <c r="G8" s="735">
        <v>169553</v>
      </c>
      <c r="H8" s="733"/>
      <c r="I8" s="735">
        <v>10829843</v>
      </c>
      <c r="J8" s="733" t="s">
        <v>25</v>
      </c>
      <c r="K8" s="736">
        <f>(C8-G8)/G8*100</f>
        <v>31.283433498670032</v>
      </c>
      <c r="L8" s="733" t="s">
        <v>99</v>
      </c>
      <c r="M8" s="750"/>
      <c r="N8" s="318"/>
      <c r="O8" s="318"/>
    </row>
    <row r="9" spans="1:15" s="331" customFormat="1" ht="13.5" thickBot="1">
      <c r="A9" s="749" t="s">
        <v>54</v>
      </c>
      <c r="B9" s="733" t="s">
        <v>25</v>
      </c>
      <c r="C9" s="751">
        <f>SUM(C5:C8)</f>
        <v>753844</v>
      </c>
      <c r="D9" s="733"/>
      <c r="E9" s="751">
        <f>SUM(E5:E8)</f>
        <v>47378609</v>
      </c>
      <c r="F9" s="733"/>
      <c r="G9" s="751">
        <f>SUM(G5:G8)</f>
        <v>540091</v>
      </c>
      <c r="H9" s="733"/>
      <c r="I9" s="751">
        <f>SUM(I5:I8)</f>
        <v>34458544</v>
      </c>
      <c r="J9" s="733" t="s">
        <v>25</v>
      </c>
      <c r="K9" s="736">
        <f>(C9-G9)/G9*100</f>
        <v>39.577219394509441</v>
      </c>
      <c r="L9" s="733" t="s">
        <v>99</v>
      </c>
      <c r="M9" s="740"/>
      <c r="N9" s="326"/>
      <c r="O9" s="326"/>
    </row>
    <row r="10" spans="1:15" ht="15.75" thickTop="1">
      <c r="A10" s="738"/>
      <c r="B10" s="739"/>
      <c r="C10" s="738"/>
      <c r="D10" s="739"/>
      <c r="E10" s="738"/>
      <c r="F10" s="739"/>
      <c r="G10" s="738"/>
      <c r="H10" s="739"/>
      <c r="I10" s="738"/>
      <c r="J10" s="739"/>
      <c r="K10" s="741"/>
      <c r="L10" s="739"/>
      <c r="M10" s="740"/>
      <c r="N10" s="326"/>
      <c r="O10" s="326"/>
    </row>
    <row r="11" spans="1:15">
      <c r="A11" s="740"/>
      <c r="B11" s="752"/>
      <c r="C11" s="740"/>
      <c r="D11" s="739"/>
      <c r="E11" s="740"/>
      <c r="F11" s="752"/>
      <c r="G11" s="740"/>
      <c r="H11" s="739"/>
      <c r="I11" s="740"/>
      <c r="J11" s="752"/>
      <c r="K11" s="753"/>
      <c r="L11" s="752"/>
      <c r="M11" s="740"/>
      <c r="N11" s="326"/>
      <c r="O11" s="326"/>
    </row>
    <row r="12" spans="1:15">
      <c r="A12" s="326"/>
      <c r="B12" s="319"/>
      <c r="C12" s="326"/>
      <c r="D12" s="744"/>
      <c r="E12" s="326"/>
      <c r="F12" s="319"/>
      <c r="G12" s="326"/>
      <c r="H12" s="744"/>
      <c r="I12" s="326"/>
      <c r="J12" s="319"/>
      <c r="K12" s="745"/>
      <c r="L12" s="319"/>
      <c r="M12" s="326"/>
      <c r="N12" s="326"/>
      <c r="O12" s="326"/>
    </row>
    <row r="13" spans="1:15">
      <c r="A13" s="326"/>
      <c r="B13" s="319"/>
      <c r="C13" s="326"/>
      <c r="D13" s="744"/>
      <c r="E13" s="326"/>
      <c r="F13" s="319"/>
      <c r="G13" s="326"/>
      <c r="H13" s="744"/>
      <c r="I13" s="326"/>
      <c r="J13" s="319"/>
      <c r="K13" s="745"/>
      <c r="L13" s="319"/>
      <c r="M13" s="326"/>
      <c r="N13" s="326"/>
      <c r="O13" s="326"/>
    </row>
    <row r="14" spans="1:15">
      <c r="A14" s="326"/>
      <c r="B14" s="319"/>
      <c r="C14" s="326"/>
      <c r="D14" s="744"/>
      <c r="E14" s="326"/>
      <c r="F14" s="319"/>
      <c r="G14" s="326"/>
      <c r="H14" s="744"/>
      <c r="I14" s="326"/>
      <c r="J14" s="319"/>
      <c r="K14" s="745"/>
      <c r="L14" s="319"/>
      <c r="M14" s="326"/>
      <c r="N14" s="326"/>
      <c r="O14" s="326"/>
    </row>
  </sheetData>
  <mergeCells count="2">
    <mergeCell ref="C3:E3"/>
    <mergeCell ref="G3:I3"/>
  </mergeCells>
  <hyperlinks>
    <hyperlink ref="A1" location="Ex_QuarterlyTradeVolume" display="Ex_QuarterlyTradeVolume"/>
  </hyperlinks>
  <pageMargins left="0.7" right="0.7" top="0.75" bottom="0.75" header="0.3" footer="0.3"/>
  <pageSetup orientation="portrait" horizontalDpi="90" verticalDpi="9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L11"/>
  <sheetViews>
    <sheetView zoomScaleNormal="100" workbookViewId="0">
      <selection activeCell="I16" sqref="I16"/>
    </sheetView>
  </sheetViews>
  <sheetFormatPr defaultRowHeight="15"/>
  <cols>
    <col min="1" max="1" width="85.7109375" customWidth="1"/>
    <col min="2" max="2" width="2.7109375" style="310" customWidth="1"/>
    <col min="3" max="3" width="1.7109375" style="310" customWidth="1"/>
    <col min="4" max="4" width="8.7109375" customWidth="1"/>
    <col min="5" max="6" width="1.7109375" style="310" customWidth="1"/>
    <col min="7" max="7" width="8.7109375" customWidth="1"/>
    <col min="8" max="8" width="1.7109375" style="310" customWidth="1"/>
    <col min="9" max="9" width="10" style="307" bestFit="1" customWidth="1"/>
    <col min="10" max="10" width="3.85546875" style="310" bestFit="1" customWidth="1"/>
  </cols>
  <sheetData>
    <row r="1" spans="1:12" ht="18.75">
      <c r="A1" s="316" t="s">
        <v>551</v>
      </c>
    </row>
    <row r="2" spans="1:12">
      <c r="A2" s="305"/>
    </row>
    <row r="3" spans="1:12" s="327" customFormat="1" ht="12.75">
      <c r="A3" s="339"/>
      <c r="B3" s="346" t="s">
        <v>0</v>
      </c>
      <c r="C3" s="346"/>
      <c r="D3" s="224"/>
      <c r="E3" s="346" t="s">
        <v>13</v>
      </c>
      <c r="F3" s="346"/>
      <c r="G3" s="224"/>
      <c r="H3" s="346" t="s">
        <v>13</v>
      </c>
      <c r="I3" s="135" t="s">
        <v>547</v>
      </c>
      <c r="J3" s="346" t="s">
        <v>25</v>
      </c>
      <c r="K3" s="731"/>
      <c r="L3" s="650"/>
    </row>
    <row r="4" spans="1:12" s="327" customFormat="1" ht="12.75">
      <c r="A4" s="339"/>
      <c r="B4" s="346"/>
      <c r="C4" s="941" t="s">
        <v>689</v>
      </c>
      <c r="D4" s="941"/>
      <c r="E4" s="346"/>
      <c r="F4" s="941" t="s">
        <v>690</v>
      </c>
      <c r="G4" s="941"/>
      <c r="H4" s="346"/>
      <c r="I4" s="441" t="s">
        <v>391</v>
      </c>
      <c r="J4" s="346" t="s">
        <v>25</v>
      </c>
      <c r="K4" s="731"/>
      <c r="L4" s="650"/>
    </row>
    <row r="5" spans="1:12" s="318" customFormat="1" ht="12.75">
      <c r="A5" s="732" t="s">
        <v>402</v>
      </c>
      <c r="B5" s="733"/>
      <c r="C5" s="733" t="s">
        <v>24</v>
      </c>
      <c r="D5" s="734">
        <v>1.77</v>
      </c>
      <c r="E5" s="733"/>
      <c r="F5" s="733" t="s">
        <v>24</v>
      </c>
      <c r="G5" s="734">
        <v>2.02</v>
      </c>
      <c r="H5" s="733"/>
      <c r="I5" s="736">
        <f>(D5-G5)/G5*100</f>
        <v>-12.376237623762377</v>
      </c>
      <c r="J5" s="733" t="s">
        <v>392</v>
      </c>
      <c r="K5" s="737"/>
      <c r="L5" s="651"/>
    </row>
    <row r="6" spans="1:12" s="318" customFormat="1" ht="12.75">
      <c r="A6" s="732" t="s">
        <v>403</v>
      </c>
      <c r="B6" s="733"/>
      <c r="C6" s="733" t="s">
        <v>24</v>
      </c>
      <c r="D6" s="734">
        <v>44.8</v>
      </c>
      <c r="E6" s="733"/>
      <c r="F6" s="733" t="s">
        <v>24</v>
      </c>
      <c r="G6" s="734">
        <v>38.97</v>
      </c>
      <c r="H6" s="733"/>
      <c r="I6" s="736">
        <f>(D6-G6)/G6*100</f>
        <v>14.960225814729275</v>
      </c>
      <c r="J6" s="733" t="s">
        <v>99</v>
      </c>
      <c r="K6" s="737"/>
      <c r="L6" s="651"/>
    </row>
    <row r="7" spans="1:12" s="318" customFormat="1" ht="12.75">
      <c r="A7" s="732" t="s">
        <v>404</v>
      </c>
      <c r="B7" s="733"/>
      <c r="C7" s="733" t="s">
        <v>24</v>
      </c>
      <c r="D7" s="734">
        <v>20.64</v>
      </c>
      <c r="E7" s="733"/>
      <c r="F7" s="733" t="s">
        <v>24</v>
      </c>
      <c r="G7" s="734">
        <v>17.95</v>
      </c>
      <c r="H7" s="733"/>
      <c r="I7" s="736">
        <f>(D7-G7)/G7*100</f>
        <v>14.986072423398337</v>
      </c>
      <c r="J7" s="733" t="s">
        <v>99</v>
      </c>
      <c r="K7" s="737"/>
      <c r="L7" s="651"/>
    </row>
    <row r="8" spans="1:12" s="318" customFormat="1" ht="12.75">
      <c r="A8" s="732" t="s">
        <v>405</v>
      </c>
      <c r="B8" s="733"/>
      <c r="C8" s="733" t="s">
        <v>24</v>
      </c>
      <c r="D8" s="734">
        <v>0.48</v>
      </c>
      <c r="E8" s="733"/>
      <c r="F8" s="733" t="s">
        <v>24</v>
      </c>
      <c r="G8" s="734">
        <v>0.46</v>
      </c>
      <c r="H8" s="733"/>
      <c r="I8" s="736">
        <v>2.8</v>
      </c>
      <c r="J8" s="733" t="s">
        <v>99</v>
      </c>
      <c r="K8" s="737"/>
      <c r="L8" s="651"/>
    </row>
    <row r="9" spans="1:12" s="318" customFormat="1" ht="12.75">
      <c r="A9" s="732" t="s">
        <v>550</v>
      </c>
      <c r="B9" s="733"/>
      <c r="C9" s="733" t="s">
        <v>24</v>
      </c>
      <c r="D9" s="734">
        <v>2.2599999999999998</v>
      </c>
      <c r="E9" s="733"/>
      <c r="F9" s="733" t="s">
        <v>24</v>
      </c>
      <c r="G9" s="734">
        <v>2.5299999999999998</v>
      </c>
      <c r="H9" s="733"/>
      <c r="I9" s="736">
        <f>(D9-G9)/G9*100</f>
        <v>-10.671936758893281</v>
      </c>
      <c r="J9" s="733" t="s">
        <v>392</v>
      </c>
      <c r="K9" s="737"/>
      <c r="L9" s="651"/>
    </row>
    <row r="10" spans="1:12">
      <c r="A10" s="738"/>
      <c r="B10" s="739"/>
      <c r="C10" s="739"/>
      <c r="D10" s="738"/>
      <c r="E10" s="739"/>
      <c r="F10" s="739"/>
      <c r="G10" s="740"/>
      <c r="H10" s="739"/>
      <c r="I10" s="742"/>
      <c r="J10" s="739"/>
      <c r="K10" s="738"/>
      <c r="L10" s="324"/>
    </row>
    <row r="11" spans="1:12">
      <c r="A11" s="738"/>
      <c r="B11" s="739"/>
      <c r="C11" s="739"/>
      <c r="D11" s="738"/>
      <c r="E11" s="739"/>
      <c r="F11" s="739"/>
      <c r="G11" s="738"/>
      <c r="H11" s="739"/>
      <c r="I11" s="741"/>
      <c r="J11" s="739"/>
      <c r="K11" s="738"/>
      <c r="L11" s="324"/>
    </row>
  </sheetData>
  <mergeCells count="2">
    <mergeCell ref="C4:D4"/>
    <mergeCell ref="F4:G4"/>
  </mergeCells>
  <hyperlinks>
    <hyperlink ref="A1" location="Ex_AverageVariable" display="Ex_AverageVariable"/>
  </hyperlink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0000"/>
  </sheetPr>
  <dimension ref="A1:Y136"/>
  <sheetViews>
    <sheetView showGridLines="0" workbookViewId="0">
      <selection activeCell="L132" sqref="L132"/>
    </sheetView>
  </sheetViews>
  <sheetFormatPr defaultColWidth="9.140625" defaultRowHeight="12.75"/>
  <cols>
    <col min="1" max="1" width="38.28515625" style="3" customWidth="1"/>
    <col min="2" max="2" width="36.28515625" style="3" customWidth="1"/>
    <col min="3" max="3" width="46.5703125" style="3" bestFit="1" customWidth="1"/>
    <col min="4" max="4" width="55.42578125" style="3" bestFit="1" customWidth="1"/>
    <col min="5" max="5" width="32.5703125" style="3" customWidth="1"/>
    <col min="6" max="6" width="22" style="3" customWidth="1"/>
    <col min="7" max="7" width="17.7109375" style="3" customWidth="1"/>
    <col min="8" max="8" width="28.42578125" style="3" customWidth="1"/>
    <col min="9" max="9" width="33.28515625" style="3" customWidth="1"/>
    <col min="10" max="11" width="19.7109375" style="3" customWidth="1"/>
    <col min="12" max="12" width="25.140625" style="3" customWidth="1"/>
    <col min="13" max="13" width="17.5703125" style="3" customWidth="1"/>
    <col min="14" max="14" width="9.140625" style="3" customWidth="1"/>
    <col min="15" max="16384" width="9.140625" style="3"/>
  </cols>
  <sheetData>
    <row r="1" spans="1:25" s="1" customFormat="1" ht="52.5" customHeight="1">
      <c r="B1" s="2"/>
      <c r="C1" s="2"/>
      <c r="D1" s="2"/>
      <c r="E1" s="2"/>
      <c r="F1" s="3"/>
      <c r="G1" s="3"/>
      <c r="H1" s="3"/>
      <c r="I1" s="3"/>
      <c r="J1" s="3"/>
      <c r="K1" s="3"/>
      <c r="L1" s="3"/>
      <c r="M1" s="3"/>
      <c r="N1" s="3"/>
      <c r="O1" s="3"/>
      <c r="P1" s="3"/>
      <c r="Q1" s="3"/>
      <c r="R1" s="3"/>
      <c r="S1" s="3"/>
      <c r="T1" s="3"/>
      <c r="U1" s="3"/>
      <c r="V1" s="3"/>
      <c r="W1" s="3"/>
      <c r="X1" s="3"/>
      <c r="Y1" s="3"/>
    </row>
    <row r="2" spans="1:25" s="6" customFormat="1" ht="18.75">
      <c r="A2" s="4" t="s">
        <v>221</v>
      </c>
      <c r="B2" s="5"/>
      <c r="C2" s="5"/>
      <c r="D2" s="5"/>
      <c r="E2" s="5"/>
      <c r="F2" s="3"/>
      <c r="G2" s="3"/>
      <c r="H2" s="3"/>
      <c r="I2" s="3"/>
      <c r="J2" s="3"/>
      <c r="K2" s="3"/>
      <c r="L2" s="3"/>
      <c r="M2" s="3"/>
      <c r="N2" s="3"/>
      <c r="O2" s="3"/>
      <c r="P2" s="3"/>
      <c r="Q2" s="3"/>
      <c r="R2" s="3"/>
      <c r="S2" s="3"/>
      <c r="T2" s="3"/>
      <c r="U2" s="3"/>
      <c r="V2" s="3"/>
      <c r="W2" s="3"/>
      <c r="X2" s="3"/>
      <c r="Y2" s="3"/>
    </row>
    <row r="3" spans="1:25" s="6" customFormat="1">
      <c r="A3" s="7" t="s">
        <v>222</v>
      </c>
      <c r="B3" s="8"/>
      <c r="C3" s="8"/>
      <c r="D3" s="8"/>
      <c r="E3" s="8"/>
      <c r="F3" s="3"/>
      <c r="G3" s="3"/>
      <c r="H3" s="3"/>
      <c r="I3" s="3"/>
      <c r="J3" s="3"/>
      <c r="K3" s="3"/>
      <c r="L3" s="3"/>
      <c r="M3" s="3"/>
      <c r="N3" s="3"/>
      <c r="O3" s="3"/>
      <c r="P3" s="3"/>
      <c r="Q3" s="3"/>
      <c r="R3" s="3"/>
      <c r="S3" s="3"/>
      <c r="T3" s="3"/>
      <c r="U3" s="3"/>
      <c r="V3" s="3"/>
      <c r="W3" s="3"/>
      <c r="X3" s="3"/>
      <c r="Y3" s="3"/>
    </row>
    <row r="4" spans="1:25" s="6" customFormat="1">
      <c r="A4" s="7" t="s">
        <v>223</v>
      </c>
      <c r="B4" s="8"/>
      <c r="C4" s="8"/>
      <c r="D4" s="8"/>
      <c r="E4" s="8"/>
      <c r="F4" s="3"/>
      <c r="G4" s="3"/>
      <c r="H4" s="3"/>
      <c r="I4" s="3"/>
      <c r="J4" s="3"/>
      <c r="K4" s="3"/>
      <c r="L4" s="3"/>
      <c r="M4" s="3"/>
      <c r="N4" s="3"/>
      <c r="O4" s="3"/>
      <c r="P4" s="3"/>
      <c r="Q4" s="3"/>
      <c r="R4" s="3"/>
      <c r="S4" s="3"/>
      <c r="T4" s="3"/>
      <c r="U4" s="3"/>
      <c r="V4" s="3"/>
      <c r="W4" s="3"/>
      <c r="X4" s="3"/>
      <c r="Y4" s="3"/>
    </row>
    <row r="5" spans="1:25" s="1" customFormat="1">
      <c r="A5" s="9"/>
      <c r="B5" s="9"/>
      <c r="C5" s="9"/>
      <c r="D5" s="9"/>
      <c r="E5" s="9"/>
      <c r="F5" s="3"/>
      <c r="G5" s="3"/>
      <c r="H5" s="3"/>
      <c r="I5" s="3"/>
      <c r="J5" s="3"/>
      <c r="K5" s="3"/>
      <c r="L5" s="3"/>
      <c r="M5" s="3"/>
      <c r="N5" s="3"/>
      <c r="O5" s="3"/>
      <c r="P5" s="3"/>
      <c r="Q5" s="3"/>
      <c r="R5" s="3"/>
      <c r="S5" s="3"/>
      <c r="T5" s="3"/>
      <c r="U5" s="3"/>
      <c r="V5" s="3"/>
      <c r="W5" s="3"/>
      <c r="X5" s="3"/>
      <c r="Y5" s="3"/>
    </row>
    <row r="6" spans="1:25" s="1" customFormat="1" ht="15.75">
      <c r="A6" s="945" t="s">
        <v>224</v>
      </c>
      <c r="B6" s="945"/>
      <c r="C6" s="945"/>
      <c r="D6" s="945"/>
      <c r="E6" s="945"/>
      <c r="F6" s="3"/>
      <c r="G6" s="3"/>
      <c r="H6" s="3"/>
      <c r="I6" s="3"/>
      <c r="J6" s="3"/>
      <c r="K6" s="3"/>
      <c r="L6" s="3"/>
      <c r="M6" s="3"/>
      <c r="N6" s="3"/>
      <c r="O6" s="3"/>
      <c r="P6" s="3"/>
      <c r="Q6" s="3"/>
      <c r="R6" s="3"/>
      <c r="S6" s="3"/>
      <c r="T6" s="3"/>
      <c r="U6" s="3"/>
      <c r="V6" s="3"/>
      <c r="W6" s="3"/>
      <c r="X6" s="3"/>
      <c r="Y6" s="3"/>
    </row>
    <row r="7" spans="1:25" s="12" customFormat="1" ht="16.5" thickBot="1">
      <c r="A7" s="10" t="s">
        <v>225</v>
      </c>
      <c r="B7" s="10" t="s">
        <v>226</v>
      </c>
      <c r="C7" s="10" t="s">
        <v>227</v>
      </c>
      <c r="D7" s="10" t="s">
        <v>228</v>
      </c>
      <c r="E7" s="10" t="s">
        <v>229</v>
      </c>
      <c r="F7" s="11"/>
      <c r="G7" s="11"/>
      <c r="H7" s="11"/>
      <c r="I7" s="11"/>
      <c r="J7" s="11"/>
      <c r="K7" s="11"/>
      <c r="L7" s="11"/>
      <c r="M7" s="11"/>
      <c r="N7" s="11"/>
      <c r="O7" s="11"/>
      <c r="P7" s="11"/>
      <c r="Q7" s="11"/>
      <c r="R7" s="11"/>
      <c r="S7" s="11"/>
      <c r="T7" s="11"/>
      <c r="U7" s="11"/>
      <c r="V7" s="11"/>
      <c r="W7" s="11"/>
      <c r="X7" s="11"/>
      <c r="Y7" s="11"/>
    </row>
    <row r="8" spans="1:25" s="6" customFormat="1">
      <c r="A8" s="13"/>
      <c r="B8" s="14"/>
      <c r="C8" s="14"/>
      <c r="D8" s="14"/>
      <c r="E8" s="14"/>
      <c r="F8" s="3"/>
      <c r="G8" s="3"/>
      <c r="H8" s="3"/>
      <c r="I8" s="3"/>
      <c r="J8" s="3"/>
      <c r="K8" s="3"/>
      <c r="L8" s="3"/>
      <c r="M8" s="3"/>
      <c r="N8" s="3"/>
      <c r="O8" s="3"/>
      <c r="P8" s="3"/>
      <c r="Q8" s="3"/>
      <c r="R8" s="3"/>
      <c r="S8" s="3"/>
      <c r="T8" s="3"/>
      <c r="U8" s="3"/>
      <c r="V8" s="3"/>
      <c r="W8" s="3"/>
      <c r="X8" s="3"/>
      <c r="Y8" s="3"/>
    </row>
    <row r="9" spans="1:25" s="12" customFormat="1" ht="15.75">
      <c r="A9" s="15"/>
      <c r="B9" s="16" t="s">
        <v>313</v>
      </c>
      <c r="C9" s="16" t="s">
        <v>230</v>
      </c>
      <c r="D9" s="17">
        <v>2019</v>
      </c>
      <c r="E9" s="18" t="str">
        <f>IF(CP_Longdate=Quarter1,"Three Months Ended ",IF(CP_Longdate=Quarter2,"Six Months Ended ",IF(CP_Longdate=Quarter3,"Nine Months Ended ","Year Ended ")))</f>
        <v xml:space="preserve">Six Months Ended </v>
      </c>
      <c r="F9" s="11"/>
      <c r="G9" s="11"/>
      <c r="H9" s="11"/>
      <c r="I9" s="11"/>
      <c r="J9" s="11"/>
      <c r="K9" s="11"/>
      <c r="L9" s="11"/>
      <c r="M9" s="11"/>
      <c r="N9" s="11"/>
      <c r="O9" s="11"/>
      <c r="P9" s="11"/>
      <c r="Q9" s="11"/>
      <c r="R9" s="11"/>
      <c r="S9" s="11"/>
      <c r="T9" s="11"/>
      <c r="U9" s="11"/>
      <c r="V9" s="11"/>
      <c r="W9" s="11"/>
      <c r="X9" s="11"/>
      <c r="Y9" s="11"/>
    </row>
    <row r="10" spans="1:25" ht="15.75" customHeight="1">
      <c r="A10" s="946"/>
      <c r="B10" s="946"/>
      <c r="C10" s="946"/>
      <c r="D10" s="946"/>
      <c r="E10" s="946"/>
    </row>
    <row r="11" spans="1:25" ht="15.75" customHeight="1">
      <c r="A11" s="947"/>
      <c r="B11" s="947"/>
      <c r="C11" s="947"/>
      <c r="D11" s="947"/>
      <c r="E11" s="947"/>
    </row>
    <row r="12" spans="1:25" ht="16.5" thickBot="1">
      <c r="A12" s="948" t="s">
        <v>231</v>
      </c>
      <c r="B12" s="949"/>
      <c r="C12" s="949"/>
      <c r="D12" s="949"/>
      <c r="E12" s="949"/>
    </row>
    <row r="13" spans="1:25" ht="16.5" thickBot="1">
      <c r="A13" s="19" t="s">
        <v>232</v>
      </c>
      <c r="B13" s="19" t="s">
        <v>233</v>
      </c>
      <c r="C13" s="19" t="s">
        <v>234</v>
      </c>
      <c r="D13" s="19" t="s">
        <v>235</v>
      </c>
      <c r="E13" s="19" t="s">
        <v>236</v>
      </c>
    </row>
    <row r="14" spans="1:25" ht="12.75" hidden="1" customHeight="1">
      <c r="A14" s="20" t="s">
        <v>237</v>
      </c>
      <c r="B14" s="21">
        <v>2014</v>
      </c>
      <c r="C14" s="21">
        <v>2014</v>
      </c>
      <c r="D14" s="21"/>
      <c r="E14" s="22"/>
    </row>
    <row r="15" spans="1:25">
      <c r="A15" s="23" t="s">
        <v>238</v>
      </c>
      <c r="B15" s="24">
        <f>CY-1</f>
        <v>2018</v>
      </c>
      <c r="C15" s="23"/>
      <c r="D15" s="23"/>
      <c r="E15" s="23"/>
    </row>
    <row r="16" spans="1:25">
      <c r="A16" s="23" t="s">
        <v>239</v>
      </c>
      <c r="B16" s="24">
        <f>CY-2</f>
        <v>2017</v>
      </c>
      <c r="C16" s="23"/>
      <c r="D16" s="23"/>
      <c r="E16" s="23"/>
    </row>
    <row r="17" spans="1:11">
      <c r="A17" s="23" t="s">
        <v>240</v>
      </c>
      <c r="B17" s="24" t="str">
        <f>CP_Longdate</f>
        <v>June 30, </v>
      </c>
      <c r="C17" s="23" t="str">
        <f>CONCATENATE((VLOOKUP(CP_Longdate,DateLookup,2,FALSE)),"/",Serial_CY)</f>
        <v>6/30/2019</v>
      </c>
      <c r="D17" s="23" t="str">
        <f>CONCATENATE((VLOOKUP(CP_Longdate,DateLookup,2,FALSE)),"/",Serial_PY)</f>
        <v>6/30/2018</v>
      </c>
      <c r="E17" s="23" t="str">
        <f>VLOOKUP(CP_Longdate,DateLookup,8,FALSE)</f>
        <v>June 30</v>
      </c>
    </row>
    <row r="18" spans="1:11">
      <c r="A18" s="23" t="s">
        <v>241</v>
      </c>
      <c r="B18" s="24" t="str">
        <f>FY_LongDate</f>
        <v>December 31, </v>
      </c>
      <c r="C18" s="23" t="str">
        <f>CONCATENATE((VLOOKUP(FY_LongDate,DateLookup,2,FALSE)),"/",CY)</f>
        <v>12/31/2019</v>
      </c>
      <c r="D18" s="23" t="str">
        <f>CONCATENATE((VLOOKUP(FY_LongDate,DateLookup,2,FALSE)),"/",PY)</f>
        <v>12/31/2018</v>
      </c>
      <c r="E18" s="23" t="str">
        <f>VLOOKUP(FY_LongDate,DateLookup,8,FALSE)</f>
        <v>December 31</v>
      </c>
    </row>
    <row r="19" spans="1:11">
      <c r="A19" s="23" t="s">
        <v>242</v>
      </c>
      <c r="B19" s="23" t="str">
        <f>J93</f>
        <v xml:space="preserve">Three Months Ended </v>
      </c>
      <c r="C19" s="23" t="str">
        <f>VLOOKUP(QTD_LC3,PeriodLookup,2,FALSE)</f>
        <v xml:space="preserve">Three months ended </v>
      </c>
      <c r="D19" s="23" t="str">
        <f>VLOOKUP(QTD_LC3,PeriodLookup,3,FALSE)</f>
        <v xml:space="preserve">three months ended </v>
      </c>
      <c r="E19" s="23"/>
    </row>
    <row r="20" spans="1:11">
      <c r="A20" s="23" t="s">
        <v>243</v>
      </c>
      <c r="B20" s="24" t="str">
        <f>YTD_LC3</f>
        <v xml:space="preserve">Six Months Ended </v>
      </c>
      <c r="C20" s="23" t="str">
        <f>VLOOKUP(YTD_LC3,PeriodLookup,2,FALSE)</f>
        <v xml:space="preserve">Six months ended </v>
      </c>
      <c r="D20" s="23" t="str">
        <f>VLOOKUP(YTD_LC3,PeriodLookup,3,FALSE)</f>
        <v xml:space="preserve">six months ended </v>
      </c>
      <c r="E20" s="23" t="str">
        <f>IF(CP_Longdate=FY_LongDate,VLOOKUP(YTD_LC3,PeriodLookup,4,FALSE)," ")</f>
        <v xml:space="preserve"> </v>
      </c>
    </row>
    <row r="21" spans="1:11" s="26" customFormat="1">
      <c r="A21" s="25" t="s">
        <v>244</v>
      </c>
      <c r="B21" s="25" t="str">
        <f>IF(YTD_LC3="Year Ended ",CONCATENATE(YTD_lowercase,CP_Longdate,Serial_CY),IF(YTD_LC3="Quarter Ended ",CONCATENATE(YTD_lowercase,CP_Longdate,Serial_CY),IF(YTD_LC3="Three Months Ended ",CONCATENATE(YTD_lowercase,CP_Longdate,Serial_CY),CONCATENATE("three and ",YTD_lowercase,CP_Longdate,Serial_CY))))</f>
        <v>three and six months ended June 30, 2019</v>
      </c>
      <c r="C21" s="25" t="str">
        <f>IF(YTD_LC3="Year Ended ",CONCATENATE(YTD_lowercase,CP_Longdate,Serial_PY),IF(YTD_LC3="Quarter Ended ",CONCATENATE(YTD_lowercase,CP_Longdate,Serial_PY),IF(YTD_LC3="Three Months Ended ",CONCATENATE(YTD_lowercase,CP_Longdate,Serial_PY),CONCATENATE("three and ",YTD_lowercase,CP_Longdate,Serial_PY))))</f>
        <v>three and six months ended June 30, 2018</v>
      </c>
      <c r="D21" s="25" t="str">
        <f>IF(YTD_LC3="Year Ended ",CONCATENATE(YTD_CY_PY,CP_Longdate,Serial_CY," and ",Serial_PY),IF(YTD_LC3="Quarter Ended ",CONCATENATE(YTD_lowercase,CP_Longdate,Serial_CY," and ",Serial_PY),IF(YTD_LC3="Three Months Ended ",CONCATENATE(YTD_lowercase,CP_Longdate,Serial_CY," and ",Serial_PY),CONCATENATE("three and ",YTD_lowercase,CP_Longdate,Serial_CY," and ",Serial_PY))))</f>
        <v>three and six months ended June 30, 2019 and 2018</v>
      </c>
      <c r="E21" s="25" t="str">
        <f>CONCATENATE(YTD_lowercase,CP_Longdate," ")</f>
        <v xml:space="preserve">six months ended June 30,  </v>
      </c>
      <c r="F21" s="3"/>
      <c r="G21" s="3"/>
      <c r="H21" s="3"/>
      <c r="I21" s="3"/>
      <c r="J21" s="3"/>
      <c r="K21" s="3"/>
    </row>
    <row r="22" spans="1:11" s="26" customFormat="1">
      <c r="A22" s="25" t="s">
        <v>245</v>
      </c>
      <c r="B22" s="25" t="str">
        <f>VLOOKUP(FY_LongDate,DateLookup,5,FALSE)</f>
        <v>June 30, </v>
      </c>
      <c r="C22" s="25" t="str">
        <f>VLOOKUP(YTD_SixMonths,DateLookup,2,FALSE)&amp;"/"&amp;VLOOKUP(LEFT(FY_LongDate,3),Serial_FY_Lookup,3,FALSE)</f>
        <v>6/30/2019</v>
      </c>
      <c r="D22" s="25" t="str">
        <f>CONCATENATE((VLOOKUP(YTD_SixMonths,DateLookup,2,FALSE)),"/",Serial_PY_Q2)</f>
        <v>6/30/2018</v>
      </c>
      <c r="E22" s="25" t="str">
        <f>VLOOKUP(YTD_SixMonths,DateLookup,8,FALSE)</f>
        <v>June 30</v>
      </c>
      <c r="F22" s="3"/>
      <c r="G22" s="3"/>
      <c r="H22" s="3"/>
      <c r="I22" s="3"/>
      <c r="J22" s="3"/>
      <c r="K22" s="3"/>
    </row>
    <row r="23" spans="1:11" s="26" customFormat="1">
      <c r="A23" s="25" t="s">
        <v>246</v>
      </c>
      <c r="B23" s="25" t="str">
        <f>VLOOKUP(FY_LongDate,DateLookup,6,FALSE)</f>
        <v>September 30, </v>
      </c>
      <c r="C23" s="25" t="str">
        <f>VLOOKUP(YTD_NineMonths,DateLookup,2,FALSE)&amp;"/"&amp;VLOOKUP(LEFT(FY_LongDate,3),Serial_FY_Lookup,4,FALSE)</f>
        <v>9/30/2019</v>
      </c>
      <c r="D23" s="25" t="str">
        <f>CONCATENATE((VLOOKUP(YTD_NineMonths,DateLookup,2,FALSE)),"/",Serial_PY_Q3)</f>
        <v>9/30/2018</v>
      </c>
      <c r="E23" s="25" t="str">
        <f>VLOOKUP(YTD_NineMonths,DateLookup,8,FALSE)</f>
        <v>September 30</v>
      </c>
      <c r="F23" s="3"/>
      <c r="G23" s="3"/>
      <c r="H23" s="3"/>
      <c r="I23" s="3"/>
      <c r="J23" s="3"/>
      <c r="K23" s="3"/>
    </row>
    <row r="24" spans="1:11">
      <c r="A24" s="23" t="s">
        <v>247</v>
      </c>
      <c r="B24" s="23" t="str">
        <f>VLOOKUP(FY_LongDate,DateLookup,4,FALSE)</f>
        <v>March 31, </v>
      </c>
      <c r="C24" s="23" t="str">
        <f>CONCATENATE((VLOOKUP(Quarter1,DateLookup,2,FALSE)),"/",Serial_CY_Q1)</f>
        <v>3/31/2019</v>
      </c>
      <c r="D24" s="23" t="str">
        <f>CONCATENATE((VLOOKUP(Quarter1,DateLookup,2,FALSE)),"/",Serial_PY_Q1)</f>
        <v>3/31/2018</v>
      </c>
      <c r="E24" s="23" t="str">
        <f>CONCATENATE((VLOOKUP(Quarter1,DateLookup,2,FALSE)),"/",Serial_PY_Q1-1)</f>
        <v>3/31/2017</v>
      </c>
    </row>
    <row r="25" spans="1:11">
      <c r="A25" s="23" t="s">
        <v>248</v>
      </c>
      <c r="B25" s="23" t="str">
        <f>VLOOKUP(FY_LongDate,DateLookup,5,FALSE)</f>
        <v>June 30, </v>
      </c>
      <c r="C25" s="23" t="str">
        <f>CONCATENATE((VLOOKUP(Quarter2,DateLookup,2,FALSE)),"/",Serial_CY_Q2)</f>
        <v>6/30/2019</v>
      </c>
      <c r="D25" s="23" t="str">
        <f>CONCATENATE((VLOOKUP(Quarter2,DateLookup,2,FALSE)),"/",Serial_PY_Q2)</f>
        <v>6/30/2018</v>
      </c>
      <c r="E25" s="23" t="str">
        <f>CONCATENATE((VLOOKUP(Quarter2,DateLookup,2,FALSE)),"/",Serial_PY_Q2-1)</f>
        <v>6/30/2017</v>
      </c>
    </row>
    <row r="26" spans="1:11">
      <c r="A26" s="23" t="s">
        <v>249</v>
      </c>
      <c r="B26" s="23" t="str">
        <f>VLOOKUP(FY_LongDate,DateLookup,6,FALSE)</f>
        <v>September 30, </v>
      </c>
      <c r="C26" s="23" t="str">
        <f>CONCATENATE((VLOOKUP(Quarter3,DateLookup,2,FALSE)),"/",Serial_CY_Q3)</f>
        <v>9/30/2019</v>
      </c>
      <c r="D26" s="23" t="str">
        <f>CONCATENATE((VLOOKUP(Quarter3,DateLookup,2,FALSE)),"/",Serial_PY_Q3)</f>
        <v>9/30/2018</v>
      </c>
      <c r="E26" s="23" t="str">
        <f>CONCATENATE((VLOOKUP(Quarter3,DateLookup,2,FALSE)),"/",Serial_PY_Q3-1)</f>
        <v>9/30/2017</v>
      </c>
    </row>
    <row r="27" spans="1:11">
      <c r="A27" s="23" t="s">
        <v>250</v>
      </c>
      <c r="B27" s="23" t="str">
        <f>VLOOKUP(FY_LongDate,DateLookup,7,FALSE)</f>
        <v>December 31, </v>
      </c>
      <c r="C27" s="23" t="str">
        <f>CONCATENATE((VLOOKUP(Quarter4,DateLookup,2,FALSE)),"/",Serial_CY_Q4)</f>
        <v>12/31/2019</v>
      </c>
      <c r="D27" s="23" t="str">
        <f>CONCATENATE((VLOOKUP(Quarter4,DateLookup,2,FALSE)),"/",Serial_PY_Q4)</f>
        <v>12/31/2018</v>
      </c>
      <c r="E27" s="23" t="str">
        <f>CONCATENATE((VLOOKUP(Quarter4,DateLookup,2,FALSE)),"/",Serial_PY_Q4-1)</f>
        <v>12/31/2017</v>
      </c>
    </row>
    <row r="28" spans="1:11" s="30" customFormat="1">
      <c r="A28" s="27"/>
      <c r="B28" s="28"/>
      <c r="C28" s="28"/>
      <c r="D28" s="28"/>
      <c r="E28" s="29"/>
    </row>
    <row r="29" spans="1:11" s="30" customFormat="1" ht="15.75">
      <c r="A29" s="31" t="s">
        <v>251</v>
      </c>
      <c r="B29" s="31" t="s">
        <v>252</v>
      </c>
      <c r="C29" s="31" t="s">
        <v>253</v>
      </c>
      <c r="D29" s="31" t="s">
        <v>252</v>
      </c>
      <c r="E29" s="32"/>
    </row>
    <row r="30" spans="1:11" s="30" customFormat="1">
      <c r="A30" s="33" t="s">
        <v>254</v>
      </c>
      <c r="B30" s="33" t="str">
        <f>CONCATENATE(CP_Longdate,CY)</f>
        <v>June 30, 2019</v>
      </c>
      <c r="C30" s="33" t="s">
        <v>255</v>
      </c>
      <c r="D30" s="33" t="str">
        <f>CONCATENATE("the ",QTD_lowercase&amp;CP_Longdate&amp;CY)</f>
        <v>the three months ended June 30, 2019</v>
      </c>
      <c r="E30" s="28"/>
    </row>
    <row r="31" spans="1:11" s="30" customFormat="1">
      <c r="A31" s="33" t="s">
        <v>256</v>
      </c>
      <c r="B31" s="33" t="str">
        <f>CP_Longdate&amp;PY</f>
        <v>June 30, 2018</v>
      </c>
      <c r="C31" s="33" t="s">
        <v>257</v>
      </c>
      <c r="D31" s="33" t="str">
        <f>CONCATENATE("the ",QTD_lowercase&amp;CP_Longdate&amp;CY," and ",PY)</f>
        <v>the three months ended June 30, 2019 and 2018</v>
      </c>
      <c r="E31" s="28"/>
    </row>
    <row r="32" spans="1:11" s="30" customFormat="1">
      <c r="A32" s="33" t="s">
        <v>258</v>
      </c>
      <c r="B32" s="33" t="str">
        <f>CP_Longdate&amp;PY-1</f>
        <v>June 30, 2017</v>
      </c>
      <c r="C32" s="33" t="s">
        <v>259</v>
      </c>
      <c r="D32" s="33" t="str">
        <f>CONCATENATE("the ",CPYTDPhrase," and ",PY)</f>
        <v>the three and six months ended June 30, 2019 and 2018</v>
      </c>
      <c r="E32" s="28"/>
    </row>
    <row r="33" spans="1:5" s="30" customFormat="1">
      <c r="A33" s="33" t="s">
        <v>260</v>
      </c>
      <c r="B33" s="33" t="str">
        <f>FY_LongDate&amp;CY</f>
        <v>December 31, 2019</v>
      </c>
      <c r="C33" s="33" t="s">
        <v>261</v>
      </c>
      <c r="D33" s="33" t="str">
        <f>CONCATENATE("the ",QTD_lowercase&amp;CP_Longdate&amp;PY)</f>
        <v>the three months ended June 30, 2018</v>
      </c>
      <c r="E33" s="28"/>
    </row>
    <row r="34" spans="1:5">
      <c r="A34" s="33" t="s">
        <v>262</v>
      </c>
      <c r="B34" s="33" t="str">
        <f>CONCATENATE(FY_LongDate,PY)</f>
        <v>December 31, 2018</v>
      </c>
      <c r="C34" s="33" t="s">
        <v>263</v>
      </c>
      <c r="D34" s="33" t="str">
        <f>CONCATENATE("the ",YTD_lowercase&amp;CP_Longdate&amp;CY," and ",PY)</f>
        <v>the six months ended June 30, 2019 and 2018</v>
      </c>
      <c r="E34" s="28"/>
    </row>
    <row r="35" spans="1:5">
      <c r="A35" s="33" t="s">
        <v>264</v>
      </c>
      <c r="B35" s="33" t="str">
        <f>CONCATENATE(FY_LongDate,PY-1)</f>
        <v>December 31, 2017</v>
      </c>
      <c r="C35" s="33" t="s">
        <v>265</v>
      </c>
      <c r="D35" s="33" t="str">
        <f>CONCATENATE("the ",YTD_lowercase&amp;CP_Longdate&amp;CY,"")</f>
        <v>the six months ended June 30, 2019</v>
      </c>
      <c r="E35" s="28"/>
    </row>
    <row r="36" spans="1:5">
      <c r="A36" s="33"/>
      <c r="B36" s="33"/>
      <c r="C36" s="33" t="s">
        <v>266</v>
      </c>
      <c r="D36" s="33" t="str">
        <f>CONCATENATE("the ",YTD_lowercase&amp;CP_Longdate&amp;PY,"")</f>
        <v>the six months ended June 30, 2018</v>
      </c>
      <c r="E36" s="28"/>
    </row>
    <row r="37" spans="1:5" s="30" customFormat="1">
      <c r="A37" s="34"/>
      <c r="B37" s="34"/>
      <c r="C37" s="34"/>
      <c r="D37" s="34"/>
      <c r="E37" s="34"/>
    </row>
    <row r="38" spans="1:5" s="30" customFormat="1" ht="15.75">
      <c r="A38" s="31" t="s">
        <v>267</v>
      </c>
      <c r="B38" s="31" t="s">
        <v>252</v>
      </c>
      <c r="C38" s="31" t="s">
        <v>268</v>
      </c>
      <c r="D38" s="31" t="s">
        <v>252</v>
      </c>
      <c r="E38" s="28"/>
    </row>
    <row r="39" spans="1:5" s="30" customFormat="1">
      <c r="A39" s="33" t="s">
        <v>269</v>
      </c>
      <c r="B39" s="33" t="str">
        <f>CONCATENATE(YTD_CY_PY&amp;CurrentPeriodEnd&amp;" and "&amp;PY)</f>
        <v xml:space="preserve"> June 30, 2019 and 2018</v>
      </c>
      <c r="C39" s="33" t="s">
        <v>270</v>
      </c>
      <c r="D39" s="35">
        <f>IF(CP_Longdate=FY_LongDate,CY+1,CY)</f>
        <v>2019</v>
      </c>
      <c r="E39" s="28"/>
    </row>
    <row r="40" spans="1:5" s="30" customFormat="1">
      <c r="A40" s="33" t="s">
        <v>271</v>
      </c>
      <c r="B40" s="33" t="str">
        <f>CONCATENATE(YTD_CY_PY&amp;CurrentPeriodEnd&amp;", "&amp;PY&amp;" and "&amp;PY-1)</f>
        <v xml:space="preserve"> June 30, 2019, 2018 and 2017</v>
      </c>
      <c r="C40" s="33" t="s">
        <v>272</v>
      </c>
      <c r="D40" s="35">
        <f>IF(CP_Longdate=FY_LongDate,CY+2,CY+1)</f>
        <v>2020</v>
      </c>
      <c r="E40" s="28"/>
    </row>
    <row r="41" spans="1:5" s="30" customFormat="1">
      <c r="A41" s="33"/>
      <c r="B41" s="33"/>
      <c r="C41" s="33" t="s">
        <v>273</v>
      </c>
      <c r="D41" s="35">
        <f>IF(CP_Longdate=FY_LongDate,CY+3,CY+2)</f>
        <v>2021</v>
      </c>
      <c r="E41" s="28"/>
    </row>
    <row r="42" spans="1:5" s="30" customFormat="1">
      <c r="A42" s="33"/>
      <c r="B42" s="33"/>
      <c r="C42" s="33" t="s">
        <v>274</v>
      </c>
      <c r="D42" s="35">
        <f>IF(CP_Longdate=FY_LongDate,CY+4,CY+3)</f>
        <v>2022</v>
      </c>
      <c r="E42" s="28"/>
    </row>
    <row r="43" spans="1:5" s="30" customFormat="1">
      <c r="A43" s="33"/>
      <c r="B43" s="33"/>
      <c r="C43" s="33" t="s">
        <v>275</v>
      </c>
      <c r="D43" s="35">
        <f>IF(CP_Longdate=FY_LongDate,CY+5,CY+4)</f>
        <v>2023</v>
      </c>
      <c r="E43" s="28"/>
    </row>
    <row r="44" spans="1:5" s="30" customFormat="1">
      <c r="A44" s="28"/>
      <c r="B44" s="28"/>
      <c r="C44" s="28"/>
      <c r="D44" s="28"/>
      <c r="E44" s="28"/>
    </row>
    <row r="45" spans="1:5" s="30" customFormat="1">
      <c r="A45" s="28"/>
      <c r="B45" s="28"/>
      <c r="C45" s="34"/>
      <c r="D45" s="34"/>
      <c r="E45" s="34"/>
    </row>
    <row r="46" spans="1:5" s="30" customFormat="1">
      <c r="A46" s="28"/>
      <c r="B46" s="28" t="str">
        <f>QTD_LC3</f>
        <v xml:space="preserve">Three Months Ended </v>
      </c>
      <c r="C46" s="28"/>
      <c r="D46" s="28"/>
      <c r="E46" s="28"/>
    </row>
    <row r="47" spans="1:5" s="30" customFormat="1">
      <c r="A47" s="28"/>
      <c r="B47" s="28"/>
      <c r="C47" s="34"/>
      <c r="D47" s="34"/>
      <c r="E47" s="34"/>
    </row>
    <row r="48" spans="1:5" s="30" customFormat="1">
      <c r="A48" s="28"/>
      <c r="B48" s="28"/>
      <c r="C48" s="28"/>
      <c r="D48" s="28"/>
      <c r="E48" s="28"/>
    </row>
    <row r="49" spans="1:5" s="30" customFormat="1">
      <c r="A49" s="28"/>
      <c r="B49" s="28"/>
      <c r="C49" s="28"/>
      <c r="D49" s="28"/>
      <c r="E49" s="28"/>
    </row>
    <row r="50" spans="1:5" s="30" customFormat="1">
      <c r="A50" s="28"/>
      <c r="B50" s="28"/>
      <c r="C50" s="34"/>
      <c r="D50" s="34"/>
      <c r="E50" s="34"/>
    </row>
    <row r="80" spans="2:2">
      <c r="B80" s="3" t="s">
        <v>25</v>
      </c>
    </row>
    <row r="91" spans="1:15">
      <c r="A91" s="3" t="s">
        <v>276</v>
      </c>
      <c r="B91" s="3" t="s">
        <v>277</v>
      </c>
      <c r="C91" s="3" t="s">
        <v>278</v>
      </c>
      <c r="D91" s="3" t="s">
        <v>279</v>
      </c>
      <c r="E91" s="3" t="s">
        <v>247</v>
      </c>
      <c r="F91" s="3" t="s">
        <v>248</v>
      </c>
      <c r="G91" s="3" t="s">
        <v>249</v>
      </c>
      <c r="H91" s="3" t="s">
        <v>250</v>
      </c>
      <c r="I91" s="3" t="s">
        <v>280</v>
      </c>
      <c r="J91" s="3" t="s">
        <v>281</v>
      </c>
      <c r="K91" s="3" t="s">
        <v>282</v>
      </c>
      <c r="L91" s="3" t="s">
        <v>283</v>
      </c>
      <c r="M91" s="3" t="s">
        <v>284</v>
      </c>
      <c r="N91" s="3" t="s">
        <v>285</v>
      </c>
      <c r="O91" s="3" t="s">
        <v>286</v>
      </c>
    </row>
    <row r="92" spans="1:15">
      <c r="A92" s="3">
        <f ca="1">YEAR(TODAY())-3</f>
        <v>2016</v>
      </c>
      <c r="B92" s="36" t="s">
        <v>287</v>
      </c>
      <c r="C92" s="36" t="s">
        <v>288</v>
      </c>
      <c r="D92" s="36" t="str">
        <f>CONCATENATE("1/31/",PY)</f>
        <v>1/31/2018</v>
      </c>
      <c r="E92" s="36" t="s">
        <v>289</v>
      </c>
      <c r="F92" s="36" t="s">
        <v>290</v>
      </c>
      <c r="G92" s="3" t="s">
        <v>291</v>
      </c>
      <c r="H92" s="36" t="s">
        <v>287</v>
      </c>
      <c r="I92" s="36" t="s">
        <v>292</v>
      </c>
      <c r="J92" s="3" t="s">
        <v>293</v>
      </c>
      <c r="K92" s="3" t="s">
        <v>294</v>
      </c>
      <c r="L92" s="3" t="s">
        <v>295</v>
      </c>
      <c r="M92" s="3" t="s">
        <v>296</v>
      </c>
    </row>
    <row r="93" spans="1:15">
      <c r="A93" s="3">
        <f ca="1">A92+1</f>
        <v>2017</v>
      </c>
      <c r="B93" s="36" t="s">
        <v>297</v>
      </c>
      <c r="C93" s="36" t="s">
        <v>298</v>
      </c>
      <c r="D93" s="36" t="str">
        <f>CONCATENATE("2/28/",PY)</f>
        <v>2/28/2018</v>
      </c>
      <c r="E93" s="36" t="s">
        <v>299</v>
      </c>
      <c r="F93" s="36" t="s">
        <v>300</v>
      </c>
      <c r="G93" s="3" t="s">
        <v>301</v>
      </c>
      <c r="H93" s="36" t="s">
        <v>297</v>
      </c>
      <c r="I93" s="36" t="s">
        <v>302</v>
      </c>
      <c r="J93" s="3" t="s">
        <v>303</v>
      </c>
      <c r="K93" s="3" t="s">
        <v>304</v>
      </c>
      <c r="L93" s="3" t="s">
        <v>305</v>
      </c>
    </row>
    <row r="94" spans="1:15">
      <c r="A94" s="3">
        <f t="shared" ref="A94:A106" ca="1" si="0">A93+1</f>
        <v>2018</v>
      </c>
      <c r="B94" s="36" t="s">
        <v>306</v>
      </c>
      <c r="C94" s="36" t="s">
        <v>307</v>
      </c>
      <c r="D94" s="36" t="str">
        <f>CONCATENATE("2/29/",PY)</f>
        <v>2/29/2018</v>
      </c>
      <c r="E94" s="36" t="s">
        <v>299</v>
      </c>
      <c r="F94" s="36" t="s">
        <v>300</v>
      </c>
      <c r="G94" s="3" t="s">
        <v>301</v>
      </c>
      <c r="H94" s="36" t="s">
        <v>306</v>
      </c>
      <c r="I94" s="36" t="s">
        <v>308</v>
      </c>
      <c r="J94" s="3" t="s">
        <v>309</v>
      </c>
      <c r="K94" s="3" t="s">
        <v>310</v>
      </c>
      <c r="L94" s="3" t="s">
        <v>311</v>
      </c>
    </row>
    <row r="95" spans="1:15">
      <c r="A95" s="3">
        <f t="shared" ca="1" si="0"/>
        <v>2019</v>
      </c>
      <c r="B95" s="36" t="s">
        <v>50</v>
      </c>
      <c r="C95" s="36" t="s">
        <v>312</v>
      </c>
      <c r="D95" s="36" t="str">
        <f>CONCATENATE("3/31/",PY)</f>
        <v>3/31/2018</v>
      </c>
      <c r="E95" s="36" t="s">
        <v>313</v>
      </c>
      <c r="F95" s="3" t="s">
        <v>314</v>
      </c>
      <c r="G95" s="3" t="s">
        <v>230</v>
      </c>
      <c r="H95" s="36" t="s">
        <v>50</v>
      </c>
      <c r="I95" s="36" t="s">
        <v>315</v>
      </c>
      <c r="J95" s="3" t="s">
        <v>316</v>
      </c>
      <c r="K95" s="3" t="s">
        <v>317</v>
      </c>
      <c r="L95" s="3" t="s">
        <v>318</v>
      </c>
    </row>
    <row r="96" spans="1:15">
      <c r="A96" s="3">
        <f t="shared" ca="1" si="0"/>
        <v>2020</v>
      </c>
      <c r="B96" s="36" t="s">
        <v>289</v>
      </c>
      <c r="C96" s="36" t="s">
        <v>319</v>
      </c>
      <c r="D96" s="36" t="str">
        <f>CONCATENATE("4/30/",PY)</f>
        <v>4/30/2018</v>
      </c>
      <c r="E96" s="36" t="s">
        <v>290</v>
      </c>
      <c r="F96" s="3" t="s">
        <v>291</v>
      </c>
      <c r="G96" s="36" t="s">
        <v>287</v>
      </c>
      <c r="H96" s="36" t="s">
        <v>289</v>
      </c>
      <c r="I96" s="36" t="s">
        <v>320</v>
      </c>
      <c r="J96" s="3" t="s">
        <v>321</v>
      </c>
      <c r="K96" s="3" t="s">
        <v>322</v>
      </c>
      <c r="L96" s="3" t="s">
        <v>323</v>
      </c>
      <c r="M96" s="3" t="s">
        <v>324</v>
      </c>
    </row>
    <row r="97" spans="1:9">
      <c r="A97" s="3">
        <f t="shared" ca="1" si="0"/>
        <v>2021</v>
      </c>
      <c r="B97" s="36" t="s">
        <v>299</v>
      </c>
      <c r="C97" s="36" t="s">
        <v>325</v>
      </c>
      <c r="D97" s="36" t="str">
        <f>CONCATENATE("5/31/",PY)</f>
        <v>5/31/2018</v>
      </c>
      <c r="E97" s="36" t="s">
        <v>300</v>
      </c>
      <c r="F97" s="3" t="s">
        <v>301</v>
      </c>
      <c r="G97" s="36" t="s">
        <v>297</v>
      </c>
      <c r="H97" s="36" t="s">
        <v>299</v>
      </c>
      <c r="I97" s="36" t="s">
        <v>326</v>
      </c>
    </row>
    <row r="98" spans="1:9">
      <c r="A98" s="3">
        <f t="shared" ca="1" si="0"/>
        <v>2022</v>
      </c>
      <c r="B98" s="36" t="s">
        <v>313</v>
      </c>
      <c r="C98" s="36" t="s">
        <v>327</v>
      </c>
      <c r="D98" s="36" t="str">
        <f>CONCATENATE("6/30/",PY)</f>
        <v>6/30/2018</v>
      </c>
      <c r="E98" s="3" t="s">
        <v>314</v>
      </c>
      <c r="F98" s="3" t="s">
        <v>230</v>
      </c>
      <c r="G98" s="36" t="s">
        <v>50</v>
      </c>
      <c r="H98" s="36" t="s">
        <v>313</v>
      </c>
      <c r="I98" s="36" t="s">
        <v>328</v>
      </c>
    </row>
    <row r="99" spans="1:9">
      <c r="A99" s="3">
        <f t="shared" ca="1" si="0"/>
        <v>2023</v>
      </c>
      <c r="B99" s="36" t="s">
        <v>290</v>
      </c>
      <c r="C99" s="36" t="s">
        <v>329</v>
      </c>
      <c r="D99" s="36" t="str">
        <f>CONCATENATE("7/31/",PY)</f>
        <v>7/31/2018</v>
      </c>
      <c r="E99" s="3" t="s">
        <v>291</v>
      </c>
      <c r="F99" s="36" t="s">
        <v>287</v>
      </c>
      <c r="G99" s="36" t="s">
        <v>289</v>
      </c>
      <c r="H99" s="36" t="s">
        <v>290</v>
      </c>
      <c r="I99" s="36" t="s">
        <v>330</v>
      </c>
    </row>
    <row r="100" spans="1:9">
      <c r="A100" s="3">
        <f t="shared" ca="1" si="0"/>
        <v>2024</v>
      </c>
      <c r="B100" s="36" t="s">
        <v>300</v>
      </c>
      <c r="C100" s="36" t="s">
        <v>331</v>
      </c>
      <c r="D100" s="36" t="str">
        <f>CONCATENATE("8/31/",PY)</f>
        <v>8/31/2018</v>
      </c>
      <c r="E100" s="3" t="s">
        <v>301</v>
      </c>
      <c r="F100" s="36" t="s">
        <v>297</v>
      </c>
      <c r="G100" s="36" t="s">
        <v>299</v>
      </c>
      <c r="H100" s="36" t="s">
        <v>300</v>
      </c>
      <c r="I100" s="36" t="s">
        <v>332</v>
      </c>
    </row>
    <row r="101" spans="1:9">
      <c r="A101" s="3">
        <f t="shared" ca="1" si="0"/>
        <v>2025</v>
      </c>
      <c r="B101" s="3" t="s">
        <v>314</v>
      </c>
      <c r="C101" s="36" t="s">
        <v>333</v>
      </c>
      <c r="D101" s="36" t="str">
        <f>CONCATENATE("9/30/",PY)</f>
        <v>9/30/2018</v>
      </c>
      <c r="E101" s="3" t="s">
        <v>230</v>
      </c>
      <c r="F101" s="36" t="s">
        <v>50</v>
      </c>
      <c r="G101" s="36" t="s">
        <v>313</v>
      </c>
      <c r="H101" s="3" t="s">
        <v>314</v>
      </c>
      <c r="I101" s="36" t="s">
        <v>334</v>
      </c>
    </row>
    <row r="102" spans="1:9">
      <c r="A102" s="3">
        <f t="shared" ca="1" si="0"/>
        <v>2026</v>
      </c>
      <c r="B102" s="3" t="s">
        <v>291</v>
      </c>
      <c r="C102" s="36" t="s">
        <v>335</v>
      </c>
      <c r="D102" s="36" t="str">
        <f>CONCATENATE("10/31/",PY)</f>
        <v>10/31/2018</v>
      </c>
      <c r="E102" s="36" t="s">
        <v>287</v>
      </c>
      <c r="F102" s="36" t="s">
        <v>289</v>
      </c>
      <c r="G102" s="36" t="s">
        <v>290</v>
      </c>
      <c r="H102" s="3" t="s">
        <v>291</v>
      </c>
      <c r="I102" s="36" t="s">
        <v>336</v>
      </c>
    </row>
    <row r="103" spans="1:9">
      <c r="A103" s="3">
        <f t="shared" ca="1" si="0"/>
        <v>2027</v>
      </c>
      <c r="B103" s="3" t="s">
        <v>301</v>
      </c>
      <c r="C103" s="36" t="s">
        <v>337</v>
      </c>
      <c r="D103" s="36" t="str">
        <f>CONCATENATE("11/30/",PY)</f>
        <v>11/30/2018</v>
      </c>
      <c r="E103" s="36" t="s">
        <v>297</v>
      </c>
      <c r="F103" s="36" t="s">
        <v>299</v>
      </c>
      <c r="G103" s="36" t="s">
        <v>300</v>
      </c>
      <c r="H103" s="3" t="s">
        <v>301</v>
      </c>
      <c r="I103" s="36" t="s">
        <v>338</v>
      </c>
    </row>
    <row r="104" spans="1:9">
      <c r="A104" s="3">
        <f t="shared" ca="1" si="0"/>
        <v>2028</v>
      </c>
      <c r="B104" s="3" t="s">
        <v>230</v>
      </c>
      <c r="C104" s="36" t="s">
        <v>339</v>
      </c>
      <c r="D104" s="36" t="str">
        <f>CONCATENATE("12/31/",PY)</f>
        <v>12/31/2018</v>
      </c>
      <c r="E104" s="36" t="s">
        <v>50</v>
      </c>
      <c r="F104" s="36" t="s">
        <v>313</v>
      </c>
      <c r="G104" s="3" t="s">
        <v>314</v>
      </c>
      <c r="H104" s="3" t="s">
        <v>230</v>
      </c>
      <c r="I104" s="36" t="s">
        <v>340</v>
      </c>
    </row>
    <row r="105" spans="1:9">
      <c r="A105" s="3">
        <f t="shared" ca="1" si="0"/>
        <v>2029</v>
      </c>
    </row>
    <row r="106" spans="1:9">
      <c r="A106" s="3">
        <f t="shared" ca="1" si="0"/>
        <v>2030</v>
      </c>
    </row>
    <row r="114" spans="1:10">
      <c r="A114" s="3" t="str">
        <f>CONCATENATE(CP_Longdate,CY)</f>
        <v>June 30, 2019</v>
      </c>
      <c r="C114" s="942" t="s">
        <v>341</v>
      </c>
      <c r="D114" s="943"/>
      <c r="E114" s="943"/>
      <c r="F114" s="944"/>
      <c r="G114" s="942" t="s">
        <v>342</v>
      </c>
      <c r="H114" s="943"/>
      <c r="I114" s="943"/>
      <c r="J114" s="944"/>
    </row>
    <row r="115" spans="1:10">
      <c r="A115" s="3" t="str">
        <f>CONCATENATE(FY_LongDate,CY)</f>
        <v>December 31, 2019</v>
      </c>
      <c r="C115" s="37" t="s">
        <v>247</v>
      </c>
      <c r="D115" s="37" t="s">
        <v>248</v>
      </c>
      <c r="E115" s="37" t="s">
        <v>249</v>
      </c>
      <c r="F115" s="37" t="s">
        <v>250</v>
      </c>
      <c r="G115" s="37" t="s">
        <v>247</v>
      </c>
      <c r="H115" s="37" t="s">
        <v>248</v>
      </c>
      <c r="I115" s="37" t="s">
        <v>249</v>
      </c>
      <c r="J115" s="37" t="s">
        <v>250</v>
      </c>
    </row>
    <row r="116" spans="1:10">
      <c r="B116" s="36" t="s">
        <v>343</v>
      </c>
      <c r="C116" s="3">
        <f t="shared" ref="C116:E118" si="1">PY</f>
        <v>2018</v>
      </c>
      <c r="D116" s="3">
        <f t="shared" si="1"/>
        <v>2018</v>
      </c>
      <c r="E116" s="3">
        <f t="shared" si="1"/>
        <v>2018</v>
      </c>
      <c r="F116" s="3">
        <f t="shared" ref="F116:F127" si="2">CY</f>
        <v>2019</v>
      </c>
      <c r="G116" s="3">
        <f t="shared" ref="G116:I118" si="3">SecondPY</f>
        <v>2017</v>
      </c>
      <c r="H116" s="3">
        <f t="shared" si="3"/>
        <v>2017</v>
      </c>
      <c r="I116" s="3">
        <f t="shared" si="3"/>
        <v>2017</v>
      </c>
      <c r="J116" s="3">
        <f t="shared" ref="J116:J127" si="4">PY</f>
        <v>2018</v>
      </c>
    </row>
    <row r="117" spans="1:10">
      <c r="B117" s="36" t="s">
        <v>344</v>
      </c>
      <c r="C117" s="3">
        <f t="shared" si="1"/>
        <v>2018</v>
      </c>
      <c r="D117" s="3">
        <f t="shared" si="1"/>
        <v>2018</v>
      </c>
      <c r="E117" s="3">
        <f t="shared" si="1"/>
        <v>2018</v>
      </c>
      <c r="F117" s="3">
        <f t="shared" si="2"/>
        <v>2019</v>
      </c>
      <c r="G117" s="3">
        <f t="shared" si="3"/>
        <v>2017</v>
      </c>
      <c r="H117" s="3">
        <f t="shared" si="3"/>
        <v>2017</v>
      </c>
      <c r="I117" s="3">
        <f t="shared" si="3"/>
        <v>2017</v>
      </c>
      <c r="J117" s="3">
        <f t="shared" si="4"/>
        <v>2018</v>
      </c>
    </row>
    <row r="118" spans="1:10">
      <c r="B118" s="36" t="s">
        <v>345</v>
      </c>
      <c r="C118" s="3">
        <f t="shared" si="1"/>
        <v>2018</v>
      </c>
      <c r="D118" s="3">
        <f t="shared" si="1"/>
        <v>2018</v>
      </c>
      <c r="E118" s="3">
        <f t="shared" si="1"/>
        <v>2018</v>
      </c>
      <c r="F118" s="3">
        <f t="shared" si="2"/>
        <v>2019</v>
      </c>
      <c r="G118" s="3">
        <f t="shared" si="3"/>
        <v>2017</v>
      </c>
      <c r="H118" s="3">
        <f t="shared" si="3"/>
        <v>2017</v>
      </c>
      <c r="I118" s="3">
        <f t="shared" si="3"/>
        <v>2017</v>
      </c>
      <c r="J118" s="3">
        <f t="shared" si="4"/>
        <v>2018</v>
      </c>
    </row>
    <row r="119" spans="1:10">
      <c r="B119" s="36" t="s">
        <v>346</v>
      </c>
      <c r="C119" s="3">
        <f t="shared" ref="C119:D121" si="5">PY</f>
        <v>2018</v>
      </c>
      <c r="D119" s="3">
        <f t="shared" si="5"/>
        <v>2018</v>
      </c>
      <c r="E119" s="3">
        <f t="shared" ref="E119:E127" si="6">CY</f>
        <v>2019</v>
      </c>
      <c r="F119" s="3">
        <f t="shared" si="2"/>
        <v>2019</v>
      </c>
      <c r="G119" s="3">
        <f t="shared" ref="G119:H121" si="7">SecondPY</f>
        <v>2017</v>
      </c>
      <c r="H119" s="3">
        <f t="shared" si="7"/>
        <v>2017</v>
      </c>
      <c r="I119" s="3">
        <f t="shared" ref="I119:I127" si="8">PY</f>
        <v>2018</v>
      </c>
      <c r="J119" s="3">
        <f t="shared" si="4"/>
        <v>2018</v>
      </c>
    </row>
    <row r="120" spans="1:10">
      <c r="B120" s="36" t="s">
        <v>347</v>
      </c>
      <c r="C120" s="3">
        <f t="shared" si="5"/>
        <v>2018</v>
      </c>
      <c r="D120" s="3">
        <f t="shared" si="5"/>
        <v>2018</v>
      </c>
      <c r="E120" s="3">
        <f t="shared" si="6"/>
        <v>2019</v>
      </c>
      <c r="F120" s="3">
        <f t="shared" si="2"/>
        <v>2019</v>
      </c>
      <c r="G120" s="3">
        <f t="shared" si="7"/>
        <v>2017</v>
      </c>
      <c r="H120" s="3">
        <f t="shared" si="7"/>
        <v>2017</v>
      </c>
      <c r="I120" s="3">
        <f t="shared" si="8"/>
        <v>2018</v>
      </c>
      <c r="J120" s="3">
        <f t="shared" si="4"/>
        <v>2018</v>
      </c>
    </row>
    <row r="121" spans="1:10">
      <c r="B121" s="36" t="s">
        <v>348</v>
      </c>
      <c r="C121" s="3">
        <f t="shared" si="5"/>
        <v>2018</v>
      </c>
      <c r="D121" s="3">
        <f t="shared" si="5"/>
        <v>2018</v>
      </c>
      <c r="E121" s="3">
        <f t="shared" si="6"/>
        <v>2019</v>
      </c>
      <c r="F121" s="3">
        <f t="shared" si="2"/>
        <v>2019</v>
      </c>
      <c r="G121" s="3">
        <f t="shared" si="7"/>
        <v>2017</v>
      </c>
      <c r="H121" s="3">
        <f t="shared" si="7"/>
        <v>2017</v>
      </c>
      <c r="I121" s="3">
        <f t="shared" si="8"/>
        <v>2018</v>
      </c>
      <c r="J121" s="3">
        <f t="shared" si="4"/>
        <v>2018</v>
      </c>
    </row>
    <row r="122" spans="1:10">
      <c r="B122" s="36" t="s">
        <v>349</v>
      </c>
      <c r="C122" s="3">
        <f>PY</f>
        <v>2018</v>
      </c>
      <c r="D122" s="3">
        <f t="shared" ref="D122:D127" si="9">CY</f>
        <v>2019</v>
      </c>
      <c r="E122" s="3">
        <f t="shared" si="6"/>
        <v>2019</v>
      </c>
      <c r="F122" s="3">
        <f t="shared" si="2"/>
        <v>2019</v>
      </c>
      <c r="G122" s="3">
        <f>SecondPY</f>
        <v>2017</v>
      </c>
      <c r="H122" s="3">
        <f t="shared" ref="H122:H127" si="10">PY</f>
        <v>2018</v>
      </c>
      <c r="I122" s="3">
        <f t="shared" si="8"/>
        <v>2018</v>
      </c>
      <c r="J122" s="3">
        <f t="shared" si="4"/>
        <v>2018</v>
      </c>
    </row>
    <row r="123" spans="1:10">
      <c r="B123" s="36" t="s">
        <v>350</v>
      </c>
      <c r="C123" s="3">
        <f>PY</f>
        <v>2018</v>
      </c>
      <c r="D123" s="3">
        <f t="shared" si="9"/>
        <v>2019</v>
      </c>
      <c r="E123" s="3">
        <f t="shared" si="6"/>
        <v>2019</v>
      </c>
      <c r="F123" s="3">
        <f t="shared" si="2"/>
        <v>2019</v>
      </c>
      <c r="G123" s="3">
        <f>SecondPY</f>
        <v>2017</v>
      </c>
      <c r="H123" s="3">
        <f t="shared" si="10"/>
        <v>2018</v>
      </c>
      <c r="I123" s="3">
        <f t="shared" si="8"/>
        <v>2018</v>
      </c>
      <c r="J123" s="3">
        <f t="shared" si="4"/>
        <v>2018</v>
      </c>
    </row>
    <row r="124" spans="1:10">
      <c r="B124" s="3" t="s">
        <v>351</v>
      </c>
      <c r="C124" s="3">
        <f>PY</f>
        <v>2018</v>
      </c>
      <c r="D124" s="3">
        <f t="shared" si="9"/>
        <v>2019</v>
      </c>
      <c r="E124" s="3">
        <f t="shared" si="6"/>
        <v>2019</v>
      </c>
      <c r="F124" s="3">
        <f t="shared" si="2"/>
        <v>2019</v>
      </c>
      <c r="G124" s="3">
        <f>SecondPY</f>
        <v>2017</v>
      </c>
      <c r="H124" s="3">
        <f t="shared" si="10"/>
        <v>2018</v>
      </c>
      <c r="I124" s="3">
        <f t="shared" si="8"/>
        <v>2018</v>
      </c>
      <c r="J124" s="3">
        <f t="shared" si="4"/>
        <v>2018</v>
      </c>
    </row>
    <row r="125" spans="1:10">
      <c r="B125" s="3" t="s">
        <v>352</v>
      </c>
      <c r="C125" s="3">
        <f>CY</f>
        <v>2019</v>
      </c>
      <c r="D125" s="3">
        <f t="shared" si="9"/>
        <v>2019</v>
      </c>
      <c r="E125" s="3">
        <f t="shared" si="6"/>
        <v>2019</v>
      </c>
      <c r="F125" s="3">
        <f t="shared" si="2"/>
        <v>2019</v>
      </c>
      <c r="G125" s="3">
        <f>PY</f>
        <v>2018</v>
      </c>
      <c r="H125" s="3">
        <f t="shared" si="10"/>
        <v>2018</v>
      </c>
      <c r="I125" s="3">
        <f t="shared" si="8"/>
        <v>2018</v>
      </c>
      <c r="J125" s="3">
        <f t="shared" si="4"/>
        <v>2018</v>
      </c>
    </row>
    <row r="126" spans="1:10">
      <c r="B126" s="3" t="s">
        <v>353</v>
      </c>
      <c r="C126" s="3">
        <f>CY</f>
        <v>2019</v>
      </c>
      <c r="D126" s="3">
        <f t="shared" si="9"/>
        <v>2019</v>
      </c>
      <c r="E126" s="3">
        <f t="shared" si="6"/>
        <v>2019</v>
      </c>
      <c r="F126" s="3">
        <f t="shared" si="2"/>
        <v>2019</v>
      </c>
      <c r="G126" s="3">
        <f>PY</f>
        <v>2018</v>
      </c>
      <c r="H126" s="3">
        <f t="shared" si="10"/>
        <v>2018</v>
      </c>
      <c r="I126" s="3">
        <f t="shared" si="8"/>
        <v>2018</v>
      </c>
      <c r="J126" s="3">
        <f t="shared" si="4"/>
        <v>2018</v>
      </c>
    </row>
    <row r="127" spans="1:10">
      <c r="B127" s="3" t="s">
        <v>354</v>
      </c>
      <c r="C127" s="3">
        <f>CY</f>
        <v>2019</v>
      </c>
      <c r="D127" s="3">
        <f t="shared" si="9"/>
        <v>2019</v>
      </c>
      <c r="E127" s="3">
        <f t="shared" si="6"/>
        <v>2019</v>
      </c>
      <c r="F127" s="3">
        <f t="shared" si="2"/>
        <v>2019</v>
      </c>
      <c r="G127" s="3">
        <f>PY</f>
        <v>2018</v>
      </c>
      <c r="H127" s="3">
        <f t="shared" si="10"/>
        <v>2018</v>
      </c>
      <c r="I127" s="3">
        <f t="shared" si="8"/>
        <v>2018</v>
      </c>
      <c r="J127" s="3">
        <f t="shared" si="4"/>
        <v>2018</v>
      </c>
    </row>
    <row r="132" spans="1:3">
      <c r="A132" s="38" t="s">
        <v>355</v>
      </c>
      <c r="B132" s="39">
        <f>IF(CP_Longdate=Quarter1,VLOOKUP(LEFT(FY_LongDate,3),Serial_FY_Lookup,2,FALSE),IF(CP_Longdate=Quarter2,VLOOKUP(LEFT(FY_LongDate,3),Serial_FY_Lookup,3,FALSE),IF(CP_Longdate=Quarter3,VLOOKUP(LEFT(FY_LongDate,3),Serial_FY_Lookup,4,FALSE),VLOOKUP(LEFT(FY_LongDate,3),Serial_FY_Lookup,5,FALSE))))</f>
        <v>2019</v>
      </c>
      <c r="C132" s="39">
        <f>IF(CP_Longdate=Quarter1,VLOOKUP(LEFT(FY_LongDate,3),Serial_FY_Lookup,6,FALSE),IF(CP_Longdate=Quarter2,VLOOKUP(LEFT(FY_LongDate,3),Serial_FY_Lookup,7,FALSE),IF(CP_Longdate=Quarter3,VLOOKUP(LEFT(FY_LongDate,3),Serial_FY_Lookup,8,FALSE),VLOOKUP(LEFT(FY_LongDate,3),Serial_FY_Lookup,9,FALSE))))</f>
        <v>2018</v>
      </c>
    </row>
    <row r="133" spans="1:3">
      <c r="A133" s="3" t="s">
        <v>247</v>
      </c>
      <c r="B133" s="3">
        <f>VLOOKUP(LEFT(FY_LongDate,3),Serial_FY_Lookup,2,FALSE)</f>
        <v>2019</v>
      </c>
      <c r="C133" s="3">
        <f>VLOOKUP(LEFT(FY_LongDate,3),Serial_FY_Lookup,6,FALSE)</f>
        <v>2018</v>
      </c>
    </row>
    <row r="134" spans="1:3">
      <c r="A134" s="3" t="s">
        <v>248</v>
      </c>
      <c r="B134" s="3">
        <f>VLOOKUP(LEFT(FY_LongDate,3),Serial_FY_Lookup,3,FALSE)</f>
        <v>2019</v>
      </c>
      <c r="C134" s="3">
        <f>VLOOKUP(LEFT(FY_LongDate,3),Serial_FY_Lookup,7,FALSE)</f>
        <v>2018</v>
      </c>
    </row>
    <row r="135" spans="1:3">
      <c r="A135" s="3" t="s">
        <v>249</v>
      </c>
      <c r="B135" s="3">
        <f>VLOOKUP(LEFT(FY_LongDate,3),Serial_FY_Lookup,4,FALSE)</f>
        <v>2019</v>
      </c>
      <c r="C135" s="3">
        <f>VLOOKUP(LEFT(FY_LongDate,3),Serial_FY_Lookup,8,FALSE)</f>
        <v>2018</v>
      </c>
    </row>
    <row r="136" spans="1:3">
      <c r="A136" s="3" t="s">
        <v>250</v>
      </c>
      <c r="B136" s="3">
        <f>VLOOKUP(LEFT(FY_LongDate,3),Serial_FY_Lookup,5,FALSE)</f>
        <v>2019</v>
      </c>
      <c r="C136" s="3">
        <f>VLOOKUP(LEFT(FY_LongDate,3),Serial_FY_Lookup,9,FALSE)</f>
        <v>2018</v>
      </c>
    </row>
  </sheetData>
  <mergeCells count="6">
    <mergeCell ref="G114:J114"/>
    <mergeCell ref="A6:E6"/>
    <mergeCell ref="A10:E10"/>
    <mergeCell ref="A11:E11"/>
    <mergeCell ref="A12:E12"/>
    <mergeCell ref="C114:F114"/>
  </mergeCells>
  <dataValidations count="2">
    <dataValidation type="list" allowBlank="1" showInputMessage="1" showErrorMessage="1" sqref="B14:D14 D9">
      <formula1>Years</formula1>
    </dataValidation>
    <dataValidation type="list" allowBlank="1" showInputMessage="1" showErrorMessage="1" sqref="B9:C9">
      <formula1>Period_End</formula1>
    </dataValidation>
  </dataValidations>
  <pageMargins left="0.7" right="0.7" top="0.75" bottom="0.75" header="0.3" footer="0.3"/>
  <pageSetup paperSize="9" orientation="portrait" horizontalDpi="300" verticalDpi="3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2"/>
  <sheetViews>
    <sheetView workbookViewId="0">
      <selection activeCell="W35" sqref="W35"/>
    </sheetView>
  </sheetViews>
  <sheetFormatPr defaultRowHeight="15"/>
  <cols>
    <col min="1" max="1" width="55.7109375" customWidth="1"/>
    <col min="2" max="2" width="2.7109375" style="310" customWidth="1"/>
    <col min="3" max="3" width="1.7109375" style="310" customWidth="1"/>
    <col min="4" max="4" width="12.7109375" customWidth="1"/>
    <col min="5" max="5" width="1.7109375" style="325" customWidth="1"/>
    <col min="6" max="7" width="1.7109375" style="310" customWidth="1"/>
    <col min="8" max="8" width="17.7109375" customWidth="1"/>
    <col min="9" max="10" width="1.7109375" customWidth="1"/>
    <col min="11" max="11" width="1.7109375" style="310" customWidth="1"/>
    <col min="12" max="12" width="12.7109375" customWidth="1"/>
    <col min="13" max="13" width="1.7109375" style="325" customWidth="1"/>
    <col min="14" max="15" width="1.7109375" style="310" customWidth="1"/>
    <col min="16" max="16" width="12.7109375" customWidth="1"/>
  </cols>
  <sheetData>
    <row r="1" spans="1:17">
      <c r="A1" s="855" t="s">
        <v>809</v>
      </c>
    </row>
    <row r="2" spans="1:17" ht="15.75" customHeight="1">
      <c r="A2" s="852"/>
    </row>
    <row r="3" spans="1:17" s="746" customFormat="1">
      <c r="A3" s="48"/>
      <c r="B3" s="49" t="s">
        <v>0</v>
      </c>
      <c r="C3" s="901" t="s">
        <v>1</v>
      </c>
      <c r="D3" s="901"/>
      <c r="E3" s="919"/>
      <c r="F3" s="919"/>
      <c r="G3" s="919"/>
      <c r="H3" s="919"/>
      <c r="I3" s="112"/>
      <c r="J3" s="850"/>
      <c r="K3" s="901" t="s">
        <v>28</v>
      </c>
      <c r="L3" s="901"/>
      <c r="M3" s="919"/>
      <c r="N3" s="919"/>
      <c r="O3" s="919"/>
      <c r="P3" s="919"/>
    </row>
    <row r="4" spans="1:17" s="746" customFormat="1" ht="12.75">
      <c r="A4" s="48"/>
      <c r="B4" s="49"/>
      <c r="C4" s="917" t="s">
        <v>382</v>
      </c>
      <c r="D4" s="917"/>
      <c r="E4" s="797"/>
      <c r="F4" s="91"/>
      <c r="G4" s="917" t="s">
        <v>467</v>
      </c>
      <c r="H4" s="917"/>
      <c r="I4" s="112"/>
      <c r="J4" s="850"/>
      <c r="K4" s="917" t="s">
        <v>382</v>
      </c>
      <c r="L4" s="917"/>
      <c r="M4" s="797"/>
      <c r="N4" s="91"/>
      <c r="O4" s="917" t="s">
        <v>467</v>
      </c>
      <c r="P4" s="917"/>
    </row>
    <row r="5" spans="1:17" s="746" customFormat="1" ht="12.75">
      <c r="A5" s="48"/>
      <c r="B5" s="49"/>
      <c r="C5" s="917" t="s">
        <v>383</v>
      </c>
      <c r="D5" s="917"/>
      <c r="E5" s="797"/>
      <c r="F5" s="91"/>
      <c r="G5" s="917" t="s">
        <v>383</v>
      </c>
      <c r="H5" s="917"/>
      <c r="I5" s="112"/>
      <c r="J5" s="850"/>
      <c r="K5" s="917" t="s">
        <v>383</v>
      </c>
      <c r="L5" s="917"/>
      <c r="M5" s="797"/>
      <c r="N5" s="91"/>
      <c r="O5" s="917" t="s">
        <v>383</v>
      </c>
      <c r="P5" s="917"/>
    </row>
    <row r="6" spans="1:17" s="746" customFormat="1" ht="12.75">
      <c r="A6" s="48"/>
      <c r="B6" s="49"/>
      <c r="C6" s="917" t="s">
        <v>30</v>
      </c>
      <c r="D6" s="917"/>
      <c r="E6" s="797"/>
      <c r="F6" s="91"/>
      <c r="G6" s="917" t="s">
        <v>30</v>
      </c>
      <c r="H6" s="917"/>
      <c r="I6" s="112"/>
      <c r="J6" s="850"/>
      <c r="K6" s="917" t="s">
        <v>30</v>
      </c>
      <c r="L6" s="917"/>
      <c r="M6" s="797"/>
      <c r="N6" s="91"/>
      <c r="O6" s="917" t="s">
        <v>30</v>
      </c>
      <c r="P6" s="917"/>
    </row>
    <row r="7" spans="1:17" s="746" customFormat="1" ht="12.75">
      <c r="A7" s="48" t="s">
        <v>709</v>
      </c>
      <c r="B7" s="49"/>
      <c r="C7" s="917" t="str">
        <f>CP_Longdate</f>
        <v>June 30, </v>
      </c>
      <c r="D7" s="917"/>
      <c r="E7" s="797"/>
      <c r="F7" s="91"/>
      <c r="G7" s="917" t="str">
        <f>CP_Longdate</f>
        <v>June 30, </v>
      </c>
      <c r="H7" s="917"/>
      <c r="I7" s="112"/>
      <c r="J7" s="850"/>
      <c r="K7" s="917" t="str">
        <f>CP_Longdate</f>
        <v>June 30, </v>
      </c>
      <c r="L7" s="917"/>
      <c r="M7" s="797"/>
      <c r="N7" s="91"/>
      <c r="O7" s="917" t="str">
        <f>CP_Longdate</f>
        <v>June 30, </v>
      </c>
      <c r="P7" s="917"/>
    </row>
    <row r="8" spans="1:17" s="746" customFormat="1" ht="12.75">
      <c r="A8" s="339" t="s">
        <v>710</v>
      </c>
      <c r="B8" s="346"/>
      <c r="C8" s="901">
        <f>CY</f>
        <v>2019</v>
      </c>
      <c r="D8" s="901"/>
      <c r="E8" s="362"/>
      <c r="F8" s="362"/>
      <c r="G8" s="901">
        <f>CY</f>
        <v>2019</v>
      </c>
      <c r="H8" s="901"/>
      <c r="I8" s="730"/>
      <c r="J8" s="849"/>
      <c r="K8" s="901">
        <f>PY</f>
        <v>2018</v>
      </c>
      <c r="L8" s="901"/>
      <c r="M8" s="362"/>
      <c r="N8" s="362"/>
      <c r="O8" s="901">
        <f>PY</f>
        <v>2018</v>
      </c>
      <c r="P8" s="901"/>
    </row>
    <row r="9" spans="1:17" s="746" customFormat="1" ht="21.75">
      <c r="A9" s="354" t="s">
        <v>746</v>
      </c>
      <c r="B9" s="757"/>
      <c r="C9" s="648" t="s">
        <v>24</v>
      </c>
      <c r="D9" s="805" t="s">
        <v>749</v>
      </c>
      <c r="E9" s="793"/>
      <c r="F9" s="793"/>
      <c r="G9" s="793" t="s">
        <v>24</v>
      </c>
      <c r="H9" s="806" t="s">
        <v>767</v>
      </c>
      <c r="I9" s="794"/>
      <c r="J9" s="795"/>
      <c r="K9" s="793" t="s">
        <v>24</v>
      </c>
      <c r="L9" s="805" t="s">
        <v>750</v>
      </c>
      <c r="M9" s="793"/>
      <c r="N9" s="793"/>
      <c r="O9" s="793" t="s">
        <v>24</v>
      </c>
      <c r="P9" s="805" t="s">
        <v>751</v>
      </c>
      <c r="Q9" s="378"/>
    </row>
    <row r="10" spans="1:17" s="746" customFormat="1" ht="22.5">
      <c r="A10" s="854" t="s">
        <v>801</v>
      </c>
      <c r="B10" s="757"/>
      <c r="C10" s="648"/>
      <c r="D10" s="796" t="s">
        <v>799</v>
      </c>
      <c r="E10" s="797"/>
      <c r="F10" s="797"/>
      <c r="G10" s="798"/>
      <c r="H10" s="799" t="s">
        <v>800</v>
      </c>
      <c r="I10" s="800"/>
      <c r="J10" s="801"/>
      <c r="K10" s="802" t="s">
        <v>25</v>
      </c>
      <c r="L10" s="796" t="s">
        <v>748</v>
      </c>
      <c r="M10" s="803"/>
      <c r="N10" s="803"/>
      <c r="O10" s="802" t="s">
        <v>25</v>
      </c>
      <c r="P10" s="796" t="s">
        <v>748</v>
      </c>
      <c r="Q10" s="378"/>
    </row>
    <row r="11" spans="1:17" s="746" customFormat="1" ht="12.75">
      <c r="A11" s="354" t="s">
        <v>45</v>
      </c>
      <c r="B11" s="757"/>
      <c r="C11" s="757" t="s">
        <v>24</v>
      </c>
      <c r="D11" s="758">
        <f>MDA_ReconAdjustedEBITDA!D10</f>
        <v>24816</v>
      </c>
      <c r="E11" s="648"/>
      <c r="F11" s="648"/>
      <c r="G11" s="757" t="s">
        <v>24</v>
      </c>
      <c r="H11" s="758">
        <v>67168</v>
      </c>
      <c r="I11" s="851"/>
      <c r="J11" s="647"/>
      <c r="K11" s="757" t="s">
        <v>24</v>
      </c>
      <c r="L11" s="758">
        <v>38897</v>
      </c>
      <c r="M11" s="648"/>
      <c r="N11" s="648"/>
      <c r="O11" s="757" t="s">
        <v>24</v>
      </c>
      <c r="P11" s="758">
        <v>84205</v>
      </c>
    </row>
    <row r="12" spans="1:17" s="746" customFormat="1" ht="12.75">
      <c r="A12" s="620" t="s">
        <v>44</v>
      </c>
      <c r="B12" s="346"/>
      <c r="C12" s="530" t="s">
        <v>25</v>
      </c>
      <c r="D12" s="431">
        <f>MDA_ReconAdjustedEBITDA!D15</f>
        <v>6314</v>
      </c>
      <c r="E12" s="797"/>
      <c r="F12" s="797"/>
      <c r="G12" s="530" t="s">
        <v>25</v>
      </c>
      <c r="H12" s="431">
        <v>11097</v>
      </c>
      <c r="I12" s="850"/>
      <c r="J12" s="646"/>
      <c r="K12" s="530" t="s">
        <v>25</v>
      </c>
      <c r="L12" s="431">
        <v>1847</v>
      </c>
      <c r="M12" s="797"/>
      <c r="N12" s="797"/>
      <c r="O12" s="530" t="s">
        <v>25</v>
      </c>
      <c r="P12" s="431">
        <v>4365</v>
      </c>
    </row>
    <row r="13" spans="1:17" s="746" customFormat="1" ht="12.75">
      <c r="A13" s="620" t="s">
        <v>35</v>
      </c>
      <c r="B13" s="346"/>
      <c r="C13" s="530" t="s">
        <v>25</v>
      </c>
      <c r="D13" s="431">
        <f>MDA_ReconAdjustedEBITDA!D11</f>
        <v>0</v>
      </c>
      <c r="E13" s="797"/>
      <c r="F13" s="797"/>
      <c r="G13" s="530" t="s">
        <v>25</v>
      </c>
      <c r="H13" s="431">
        <v>0</v>
      </c>
      <c r="I13" s="850"/>
      <c r="J13" s="646"/>
      <c r="K13" s="530" t="s">
        <v>25</v>
      </c>
      <c r="L13" s="431">
        <v>19297</v>
      </c>
      <c r="M13" s="797"/>
      <c r="N13" s="797"/>
      <c r="O13" s="530" t="s">
        <v>25</v>
      </c>
      <c r="P13" s="431">
        <v>29367</v>
      </c>
    </row>
    <row r="14" spans="1:17" s="746" customFormat="1" ht="15.75">
      <c r="A14" s="481" t="s">
        <v>703</v>
      </c>
      <c r="B14" s="346"/>
      <c r="C14" s="484" t="s">
        <v>25</v>
      </c>
      <c r="D14" s="482">
        <v>24133</v>
      </c>
      <c r="E14" s="797"/>
      <c r="F14" s="797"/>
      <c r="G14" s="484" t="s">
        <v>25</v>
      </c>
      <c r="H14" s="482">
        <v>47342</v>
      </c>
      <c r="I14" s="850"/>
      <c r="J14" s="646"/>
      <c r="K14" s="530" t="s">
        <v>25</v>
      </c>
      <c r="L14" s="482">
        <v>6557</v>
      </c>
      <c r="M14" s="797"/>
      <c r="N14" s="797"/>
      <c r="O14" s="530" t="s">
        <v>25</v>
      </c>
      <c r="P14" s="482">
        <v>13063</v>
      </c>
    </row>
    <row r="15" spans="1:17" s="746" customFormat="1" ht="12.75">
      <c r="A15" s="620" t="s">
        <v>740</v>
      </c>
      <c r="B15" s="346"/>
      <c r="C15" s="530"/>
      <c r="D15" s="431">
        <f>MDA_ReconAdjustedEBITDA!D14</f>
        <v>20403</v>
      </c>
      <c r="E15" s="797"/>
      <c r="F15" s="797"/>
      <c r="G15" s="530"/>
      <c r="H15" s="431">
        <v>20403</v>
      </c>
      <c r="I15" s="850"/>
      <c r="J15" s="646"/>
      <c r="K15" s="530"/>
      <c r="L15" s="431">
        <f>MDA_ReconAdjustedEBITDA!L14</f>
        <v>0</v>
      </c>
      <c r="M15" s="797"/>
      <c r="N15" s="797"/>
      <c r="O15" s="530"/>
      <c r="P15" s="431">
        <v>0</v>
      </c>
    </row>
    <row r="16" spans="1:17" s="746" customFormat="1" ht="12.75">
      <c r="A16" s="620" t="s">
        <v>433</v>
      </c>
      <c r="B16" s="346"/>
      <c r="C16" s="530" t="s">
        <v>25</v>
      </c>
      <c r="D16" s="431">
        <f>MDA_ReconAdjustedEBITDA!D16</f>
        <v>1577</v>
      </c>
      <c r="E16" s="797"/>
      <c r="F16" s="797"/>
      <c r="G16" s="530" t="s">
        <v>25</v>
      </c>
      <c r="H16" s="431">
        <v>1284</v>
      </c>
      <c r="I16" s="850"/>
      <c r="J16" s="646"/>
      <c r="K16" s="530" t="s">
        <v>25</v>
      </c>
      <c r="L16" s="431">
        <v>-399</v>
      </c>
      <c r="M16" s="797"/>
      <c r="N16" s="797"/>
      <c r="O16" s="530" t="s">
        <v>25</v>
      </c>
      <c r="P16" s="431">
        <v>-1367</v>
      </c>
    </row>
    <row r="17" spans="1:17" s="746" customFormat="1" ht="15.75">
      <c r="A17" s="620" t="s">
        <v>743</v>
      </c>
      <c r="B17" s="346"/>
      <c r="C17" s="344" t="s">
        <v>25</v>
      </c>
      <c r="D17" s="382">
        <f>MDA_ReconAdjustedEBITDA!D17</f>
        <v>-302</v>
      </c>
      <c r="E17" s="797"/>
      <c r="F17" s="797"/>
      <c r="G17" s="344" t="s">
        <v>25</v>
      </c>
      <c r="H17" s="382">
        <v>558</v>
      </c>
      <c r="I17" s="850"/>
      <c r="J17" s="646"/>
      <c r="K17" s="344" t="s">
        <v>25</v>
      </c>
      <c r="L17" s="382">
        <v>-411</v>
      </c>
      <c r="M17" s="797"/>
      <c r="N17" s="797"/>
      <c r="O17" s="344" t="s">
        <v>25</v>
      </c>
      <c r="P17" s="382">
        <v>-455</v>
      </c>
    </row>
    <row r="18" spans="1:17" s="746" customFormat="1" ht="12.75">
      <c r="A18" s="620" t="s">
        <v>441</v>
      </c>
      <c r="B18" s="346"/>
      <c r="C18" s="530" t="s">
        <v>25</v>
      </c>
      <c r="D18" s="431">
        <f>SUM(D11:D17)</f>
        <v>76941</v>
      </c>
      <c r="E18" s="797"/>
      <c r="F18" s="797"/>
      <c r="G18" s="530" t="s">
        <v>25</v>
      </c>
      <c r="H18" s="431">
        <f>SUM(H11:H17)</f>
        <v>147852</v>
      </c>
      <c r="I18" s="850"/>
      <c r="J18" s="646"/>
      <c r="K18" s="530" t="s">
        <v>25</v>
      </c>
      <c r="L18" s="431">
        <f>SUM(L11:L17)</f>
        <v>65788</v>
      </c>
      <c r="M18" s="797"/>
      <c r="N18" s="797"/>
      <c r="O18" s="530" t="s">
        <v>25</v>
      </c>
      <c r="P18" s="431">
        <f>SUM(P11:P17)</f>
        <v>129178</v>
      </c>
    </row>
    <row r="19" spans="1:17" s="746" customFormat="1" ht="15.75">
      <c r="A19" s="481" t="s">
        <v>744</v>
      </c>
      <c r="B19" s="346"/>
      <c r="C19" s="485" t="s">
        <v>25</v>
      </c>
      <c r="D19" s="727">
        <v>-20312</v>
      </c>
      <c r="E19" s="797"/>
      <c r="F19" s="797"/>
      <c r="G19" s="485" t="s">
        <v>25</v>
      </c>
      <c r="H19" s="727">
        <v>-39033</v>
      </c>
      <c r="I19" s="850"/>
      <c r="J19" s="646"/>
      <c r="K19" s="733" t="s">
        <v>25</v>
      </c>
      <c r="L19" s="727">
        <v>-17368</v>
      </c>
      <c r="M19" s="797"/>
      <c r="N19" s="797"/>
      <c r="O19" s="733" t="s">
        <v>25</v>
      </c>
      <c r="P19" s="727">
        <f>-P18*0.264</f>
        <v>-34102.991999999998</v>
      </c>
    </row>
    <row r="20" spans="1:17" s="728" customFormat="1" ht="12.75">
      <c r="A20" s="354" t="s">
        <v>443</v>
      </c>
      <c r="B20" s="757"/>
      <c r="C20" s="757" t="s">
        <v>24</v>
      </c>
      <c r="D20" s="758">
        <f>SUM(D18:D19)</f>
        <v>56629</v>
      </c>
      <c r="E20" s="648"/>
      <c r="F20" s="648"/>
      <c r="G20" s="757" t="s">
        <v>24</v>
      </c>
      <c r="H20" s="758">
        <f>SUM(H18:H19)</f>
        <v>108819</v>
      </c>
      <c r="I20" s="851"/>
      <c r="J20" s="647"/>
      <c r="K20" s="757" t="s">
        <v>24</v>
      </c>
      <c r="L20" s="758">
        <f>SUM(L18:L19)</f>
        <v>48420</v>
      </c>
      <c r="M20" s="648"/>
      <c r="N20" s="648"/>
      <c r="O20" s="757" t="s">
        <v>24</v>
      </c>
      <c r="P20" s="758">
        <f>SUM(P18:P19)</f>
        <v>95075.008000000002</v>
      </c>
    </row>
    <row r="21" spans="1:17" s="746" customFormat="1" ht="15.75">
      <c r="A21" s="732" t="s">
        <v>802</v>
      </c>
      <c r="B21" s="346"/>
      <c r="C21" s="779" t="s">
        <v>25</v>
      </c>
      <c r="D21" s="796" t="s">
        <v>803</v>
      </c>
      <c r="E21" s="797"/>
      <c r="F21" s="797"/>
      <c r="G21" s="798"/>
      <c r="H21" s="799" t="s">
        <v>804</v>
      </c>
      <c r="I21" s="800"/>
      <c r="J21" s="801"/>
      <c r="K21" s="802" t="s">
        <v>25</v>
      </c>
      <c r="L21" s="796" t="s">
        <v>805</v>
      </c>
      <c r="M21" s="803"/>
      <c r="N21" s="803"/>
      <c r="O21" s="802" t="s">
        <v>25</v>
      </c>
      <c r="P21" s="796" t="s">
        <v>805</v>
      </c>
      <c r="Q21" s="804"/>
    </row>
    <row r="22" spans="1:17" s="728" customFormat="1" ht="21.75">
      <c r="A22" s="354" t="s">
        <v>747</v>
      </c>
      <c r="B22" s="757"/>
      <c r="C22" s="648" t="s">
        <v>24</v>
      </c>
      <c r="D22" s="805" t="s">
        <v>752</v>
      </c>
      <c r="E22" s="793"/>
      <c r="F22" s="793"/>
      <c r="G22" s="793" t="s">
        <v>24</v>
      </c>
      <c r="H22" s="806" t="s">
        <v>768</v>
      </c>
      <c r="I22" s="794"/>
      <c r="J22" s="795"/>
      <c r="K22" s="793" t="s">
        <v>24</v>
      </c>
      <c r="L22" s="805" t="s">
        <v>753</v>
      </c>
      <c r="M22" s="793"/>
      <c r="N22" s="793"/>
      <c r="O22" s="793" t="s">
        <v>24</v>
      </c>
      <c r="P22" s="805" t="s">
        <v>754</v>
      </c>
    </row>
  </sheetData>
  <mergeCells count="22">
    <mergeCell ref="C7:D7"/>
    <mergeCell ref="G7:H7"/>
    <mergeCell ref="K7:L7"/>
    <mergeCell ref="O7:P7"/>
    <mergeCell ref="C8:D8"/>
    <mergeCell ref="G8:H8"/>
    <mergeCell ref="K8:L8"/>
    <mergeCell ref="O8:P8"/>
    <mergeCell ref="C5:D5"/>
    <mergeCell ref="G5:H5"/>
    <mergeCell ref="K5:L5"/>
    <mergeCell ref="O5:P5"/>
    <mergeCell ref="C6:D6"/>
    <mergeCell ref="G6:H6"/>
    <mergeCell ref="K6:L6"/>
    <mergeCell ref="O6:P6"/>
    <mergeCell ref="C3:H3"/>
    <mergeCell ref="K3:P3"/>
    <mergeCell ref="C4:D4"/>
    <mergeCell ref="G4:H4"/>
    <mergeCell ref="K4:L4"/>
    <mergeCell ref="O4:P4"/>
  </mergeCells>
  <hyperlinks>
    <hyperlink ref="A1" location="Ex_DilutedEPSv2" display="Ex_DilutedEPSv2"/>
  </hyperlinks>
  <pageMargins left="0.7" right="0.7" top="0.75" bottom="0.75" header="0.3" footer="0.3"/>
  <pageSetup scale="68"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6"/>
  <sheetViews>
    <sheetView topLeftCell="A21" zoomScaleNormal="100" workbookViewId="0">
      <selection activeCell="A31" sqref="A31"/>
    </sheetView>
  </sheetViews>
  <sheetFormatPr defaultRowHeight="11.25"/>
  <cols>
    <col min="1" max="1" width="56.5703125" style="858" customWidth="1"/>
    <col min="2" max="3" width="1.7109375" style="857" customWidth="1"/>
    <col min="4" max="4" width="12.28515625" style="858" bestFit="1" customWidth="1"/>
    <col min="5" max="6" width="1.7109375" style="857" customWidth="1"/>
    <col min="7" max="7" width="12.28515625" style="858" bestFit="1" customWidth="1"/>
    <col min="8" max="9" width="1.7109375" style="857" customWidth="1"/>
    <col min="10" max="10" width="12.28515625" style="858" bestFit="1" customWidth="1"/>
    <col min="11" max="12" width="1.7109375" style="857" customWidth="1"/>
    <col min="13" max="13" width="12.28515625" style="858" bestFit="1" customWidth="1"/>
    <col min="14" max="15" width="1.7109375" style="857" customWidth="1"/>
    <col min="16" max="16" width="12.28515625" style="858" bestFit="1" customWidth="1"/>
    <col min="17" max="16384" width="9.140625" style="858"/>
  </cols>
  <sheetData>
    <row r="1" spans="1:20" hidden="1">
      <c r="A1" s="856" t="s">
        <v>807</v>
      </c>
    </row>
    <row r="2" spans="1:20" hidden="1">
      <c r="A2" s="859"/>
    </row>
    <row r="3" spans="1:20" s="864" customFormat="1" hidden="1">
      <c r="A3" s="860"/>
      <c r="B3" s="861" t="s">
        <v>0</v>
      </c>
      <c r="C3" s="861"/>
      <c r="D3" s="862"/>
      <c r="E3" s="861" t="s">
        <v>13</v>
      </c>
      <c r="F3" s="861"/>
      <c r="G3" s="862"/>
      <c r="H3" s="861" t="s">
        <v>13</v>
      </c>
      <c r="I3" s="861"/>
      <c r="J3" s="862"/>
      <c r="K3" s="861" t="s">
        <v>0</v>
      </c>
      <c r="L3" s="861"/>
      <c r="M3" s="862"/>
      <c r="N3" s="861" t="s">
        <v>13</v>
      </c>
      <c r="O3" s="861"/>
      <c r="P3" s="862"/>
      <c r="Q3" s="863"/>
      <c r="R3" s="863"/>
    </row>
    <row r="4" spans="1:20" s="864" customFormat="1" hidden="1">
      <c r="A4" s="865" t="s">
        <v>814</v>
      </c>
      <c r="B4" s="861"/>
      <c r="C4" s="950">
        <v>2019</v>
      </c>
      <c r="D4" s="950"/>
      <c r="E4" s="861"/>
      <c r="F4" s="863"/>
      <c r="G4" s="863"/>
      <c r="H4" s="861"/>
      <c r="I4" s="863"/>
      <c r="J4" s="863"/>
      <c r="K4" s="861"/>
      <c r="L4" s="950">
        <v>2019</v>
      </c>
      <c r="M4" s="950"/>
      <c r="N4" s="861"/>
      <c r="O4" s="863"/>
      <c r="P4" s="863"/>
    </row>
    <row r="5" spans="1:20" s="870" customFormat="1" hidden="1">
      <c r="A5" s="866" t="s">
        <v>443</v>
      </c>
      <c r="B5" s="867"/>
      <c r="C5" s="867" t="s">
        <v>24</v>
      </c>
      <c r="D5" s="868">
        <v>52190</v>
      </c>
      <c r="E5" s="867"/>
      <c r="F5" s="869"/>
      <c r="G5" s="869"/>
      <c r="H5" s="867"/>
      <c r="I5" s="869"/>
      <c r="J5" s="869"/>
      <c r="K5" s="867"/>
      <c r="L5" s="867" t="s">
        <v>24</v>
      </c>
      <c r="M5" s="868">
        <v>52190</v>
      </c>
      <c r="N5" s="867"/>
      <c r="O5" s="869"/>
      <c r="P5" s="869"/>
    </row>
    <row r="6" spans="1:20" s="870" customFormat="1" hidden="1">
      <c r="A6" s="866" t="s">
        <v>806</v>
      </c>
      <c r="B6" s="867"/>
      <c r="C6" s="867"/>
      <c r="D6" s="868">
        <v>223320457</v>
      </c>
      <c r="E6" s="867"/>
      <c r="F6" s="869"/>
      <c r="G6" s="869"/>
      <c r="H6" s="867"/>
      <c r="I6" s="869"/>
      <c r="J6" s="869"/>
      <c r="K6" s="867"/>
      <c r="L6" s="867"/>
      <c r="M6" s="868">
        <v>223320457</v>
      </c>
      <c r="N6" s="867"/>
      <c r="O6" s="869"/>
      <c r="P6" s="869"/>
    </row>
    <row r="7" spans="1:20" s="870" customFormat="1" ht="12" hidden="1" thickBot="1">
      <c r="A7" s="866" t="s">
        <v>445</v>
      </c>
      <c r="B7" s="867"/>
      <c r="C7" s="882" t="s">
        <v>24</v>
      </c>
      <c r="D7" s="884">
        <f>(D5*1000)/D6</f>
        <v>0.23370004119237495</v>
      </c>
      <c r="E7" s="867"/>
      <c r="F7" s="869"/>
      <c r="G7" s="869"/>
      <c r="H7" s="867"/>
      <c r="I7" s="869"/>
      <c r="J7" s="869"/>
      <c r="K7" s="867"/>
      <c r="L7" s="871" t="s">
        <v>24</v>
      </c>
      <c r="M7" s="872">
        <f>(M5*1000)/M6</f>
        <v>0.23370004119237495</v>
      </c>
      <c r="N7" s="867"/>
      <c r="O7" s="869"/>
      <c r="P7" s="869"/>
    </row>
    <row r="8" spans="1:20" ht="12" hidden="1" thickTop="1">
      <c r="A8" s="873"/>
      <c r="B8" s="874"/>
      <c r="C8" s="874"/>
      <c r="D8" s="873"/>
      <c r="E8" s="874"/>
      <c r="F8" s="873"/>
      <c r="G8" s="873"/>
      <c r="H8" s="874"/>
      <c r="I8" s="873"/>
      <c r="J8" s="873"/>
      <c r="K8" s="874"/>
      <c r="L8" s="874"/>
      <c r="M8" s="873"/>
      <c r="N8" s="874"/>
      <c r="O8" s="873"/>
      <c r="P8" s="873"/>
    </row>
    <row r="9" spans="1:20" hidden="1">
      <c r="A9" s="873"/>
      <c r="B9" s="874"/>
      <c r="C9" s="874"/>
      <c r="D9" s="873"/>
      <c r="E9" s="874"/>
      <c r="F9" s="873"/>
      <c r="G9" s="873"/>
      <c r="H9" s="874"/>
      <c r="I9" s="873"/>
      <c r="J9" s="873"/>
      <c r="K9" s="874"/>
      <c r="L9" s="874"/>
      <c r="M9" s="873"/>
      <c r="N9" s="874"/>
      <c r="O9" s="873"/>
      <c r="P9" s="873"/>
    </row>
    <row r="10" spans="1:20" hidden="1">
      <c r="A10" s="856" t="s">
        <v>808</v>
      </c>
      <c r="F10" s="858"/>
      <c r="I10" s="858"/>
      <c r="O10" s="858"/>
    </row>
    <row r="11" spans="1:20" hidden="1">
      <c r="F11" s="858"/>
      <c r="I11" s="858"/>
      <c r="O11" s="858"/>
      <c r="S11" s="917" t="s">
        <v>382</v>
      </c>
      <c r="T11" s="917"/>
    </row>
    <row r="12" spans="1:20" s="864" customFormat="1" hidden="1">
      <c r="A12" s="865" t="s">
        <v>813</v>
      </c>
      <c r="B12" s="861"/>
      <c r="C12" s="950">
        <v>2019</v>
      </c>
      <c r="D12" s="950"/>
      <c r="E12" s="861"/>
      <c r="F12" s="863"/>
      <c r="G12" s="863"/>
      <c r="H12" s="861"/>
      <c r="I12" s="863"/>
      <c r="J12" s="863"/>
      <c r="K12" s="861"/>
      <c r="L12" s="950">
        <v>2019</v>
      </c>
      <c r="M12" s="950"/>
      <c r="N12" s="861"/>
      <c r="O12" s="863"/>
      <c r="P12" s="863"/>
      <c r="S12" s="917" t="s">
        <v>383</v>
      </c>
      <c r="T12" s="917"/>
    </row>
    <row r="13" spans="1:20" s="870" customFormat="1" hidden="1">
      <c r="A13" s="866" t="s">
        <v>443</v>
      </c>
      <c r="B13" s="867"/>
      <c r="C13" s="867" t="s">
        <v>24</v>
      </c>
      <c r="D13" s="868">
        <v>56629</v>
      </c>
      <c r="E13" s="867"/>
      <c r="F13" s="869"/>
      <c r="G13" s="869"/>
      <c r="H13" s="867"/>
      <c r="I13" s="869"/>
      <c r="J13" s="869"/>
      <c r="K13" s="867"/>
      <c r="L13" s="867" t="s">
        <v>24</v>
      </c>
      <c r="M13" s="868">
        <v>56629</v>
      </c>
      <c r="N13" s="867"/>
      <c r="O13" s="869"/>
      <c r="P13" s="869"/>
      <c r="S13" s="917" t="s">
        <v>30</v>
      </c>
      <c r="T13" s="917"/>
    </row>
    <row r="14" spans="1:20" s="870" customFormat="1" hidden="1">
      <c r="A14" s="866"/>
      <c r="B14" s="867"/>
      <c r="C14" s="867"/>
      <c r="D14" s="868"/>
      <c r="E14" s="867"/>
      <c r="F14" s="869"/>
      <c r="G14" s="869"/>
      <c r="H14" s="867"/>
      <c r="I14" s="869"/>
      <c r="J14" s="869"/>
      <c r="K14" s="867"/>
      <c r="L14" s="867"/>
      <c r="M14" s="868"/>
      <c r="N14" s="867"/>
      <c r="O14" s="869"/>
      <c r="P14" s="869"/>
      <c r="S14" s="917" t="str">
        <f>CP_Longdate</f>
        <v>June 30, </v>
      </c>
      <c r="T14" s="917"/>
    </row>
    <row r="15" spans="1:20" s="870" customFormat="1" hidden="1">
      <c r="A15" s="866" t="s">
        <v>815</v>
      </c>
      <c r="B15" s="867"/>
      <c r="C15" s="867"/>
      <c r="D15" s="868">
        <v>150847183</v>
      </c>
      <c r="E15" s="867"/>
      <c r="F15" s="869"/>
      <c r="G15" s="869"/>
      <c r="H15" s="867"/>
      <c r="I15" s="869"/>
      <c r="J15" s="869"/>
      <c r="K15" s="867"/>
      <c r="L15" s="867"/>
      <c r="M15" s="868">
        <v>150847183</v>
      </c>
      <c r="N15" s="867"/>
      <c r="O15" s="869"/>
      <c r="P15" s="869"/>
      <c r="S15" s="901">
        <f>PY</f>
        <v>2018</v>
      </c>
      <c r="T15" s="901"/>
    </row>
    <row r="16" spans="1:20" s="870" customFormat="1" ht="22.5" hidden="1">
      <c r="A16" s="866" t="s">
        <v>816</v>
      </c>
      <c r="B16" s="867"/>
      <c r="C16" s="867"/>
      <c r="D16" s="868">
        <v>79289005</v>
      </c>
      <c r="E16" s="867"/>
      <c r="F16" s="869"/>
      <c r="G16" s="869"/>
      <c r="H16" s="867"/>
      <c r="I16" s="869"/>
      <c r="J16" s="869"/>
      <c r="K16" s="867"/>
      <c r="L16" s="867"/>
      <c r="M16" s="868">
        <v>79289005</v>
      </c>
      <c r="N16" s="867"/>
      <c r="O16" s="869"/>
      <c r="P16" s="869"/>
    </row>
    <row r="17" spans="1:18" s="870" customFormat="1" ht="12" hidden="1" thickBot="1">
      <c r="A17" s="866" t="s">
        <v>817</v>
      </c>
      <c r="B17" s="867"/>
      <c r="C17" s="882"/>
      <c r="D17" s="883">
        <v>230136188</v>
      </c>
      <c r="E17" s="867"/>
      <c r="F17" s="869"/>
      <c r="G17" s="869"/>
      <c r="H17" s="867"/>
      <c r="I17" s="869"/>
      <c r="J17" s="869"/>
      <c r="K17" s="867"/>
      <c r="L17" s="882"/>
      <c r="M17" s="883">
        <v>230136188</v>
      </c>
      <c r="N17" s="867"/>
      <c r="O17" s="869"/>
      <c r="P17" s="869"/>
    </row>
    <row r="18" spans="1:18" s="870" customFormat="1" ht="12" hidden="1" thickTop="1">
      <c r="A18" s="866"/>
      <c r="B18" s="867"/>
      <c r="C18" s="867"/>
      <c r="D18" s="868"/>
      <c r="E18" s="867"/>
      <c r="F18" s="869"/>
      <c r="G18" s="869"/>
      <c r="H18" s="867"/>
      <c r="I18" s="869"/>
      <c r="J18" s="869"/>
      <c r="K18" s="867"/>
      <c r="L18" s="867"/>
      <c r="M18" s="868"/>
      <c r="N18" s="867"/>
      <c r="O18" s="869"/>
      <c r="P18" s="869"/>
    </row>
    <row r="19" spans="1:18" s="870" customFormat="1" ht="12" hidden="1" thickBot="1">
      <c r="A19" s="866" t="s">
        <v>445</v>
      </c>
      <c r="B19" s="867"/>
      <c r="C19" s="882" t="s">
        <v>24</v>
      </c>
      <c r="D19" s="884">
        <f>(D13*1000)/D17</f>
        <v>0.24606734165597632</v>
      </c>
      <c r="E19" s="867"/>
      <c r="F19" s="869"/>
      <c r="G19" s="869"/>
      <c r="H19" s="867"/>
      <c r="I19" s="869"/>
      <c r="J19" s="869"/>
      <c r="K19" s="867"/>
      <c r="L19" s="882" t="s">
        <v>24</v>
      </c>
      <c r="M19" s="884">
        <f>(M13*1000)/M17</f>
        <v>0.24606734165597632</v>
      </c>
      <c r="N19" s="867"/>
      <c r="O19" s="869"/>
      <c r="P19" s="869"/>
    </row>
    <row r="20" spans="1:18" ht="12" hidden="1" thickTop="1">
      <c r="F20" s="858"/>
      <c r="I20" s="858"/>
      <c r="O20" s="858"/>
    </row>
    <row r="21" spans="1:18" ht="15">
      <c r="A21" s="880" t="s">
        <v>818</v>
      </c>
      <c r="F21" s="858"/>
      <c r="I21" s="858"/>
      <c r="O21" s="858"/>
    </row>
    <row r="22" spans="1:18">
      <c r="F22" s="858"/>
      <c r="I22" s="858"/>
      <c r="O22" s="858"/>
    </row>
    <row r="23" spans="1:18">
      <c r="C23" s="858"/>
      <c r="E23" s="858"/>
      <c r="F23" s="901" t="s">
        <v>821</v>
      </c>
      <c r="G23" s="901"/>
      <c r="H23" s="858"/>
      <c r="I23" s="901" t="s">
        <v>822</v>
      </c>
      <c r="J23" s="901"/>
      <c r="K23" s="858"/>
      <c r="L23" s="858"/>
      <c r="N23" s="858"/>
      <c r="O23" s="858"/>
    </row>
    <row r="24" spans="1:18">
      <c r="C24" s="917" t="s">
        <v>382</v>
      </c>
      <c r="D24" s="917"/>
      <c r="F24" s="917" t="s">
        <v>467</v>
      </c>
      <c r="G24" s="917"/>
      <c r="I24" s="917" t="s">
        <v>467</v>
      </c>
      <c r="J24" s="917"/>
      <c r="L24" s="917" t="s">
        <v>382</v>
      </c>
      <c r="M24" s="917"/>
      <c r="O24" s="917" t="s">
        <v>467</v>
      </c>
      <c r="P24" s="917"/>
    </row>
    <row r="25" spans="1:18">
      <c r="C25" s="917" t="s">
        <v>383</v>
      </c>
      <c r="D25" s="917"/>
      <c r="F25" s="917" t="s">
        <v>383</v>
      </c>
      <c r="G25" s="917"/>
      <c r="I25" s="917" t="s">
        <v>383</v>
      </c>
      <c r="J25" s="917"/>
      <c r="L25" s="917" t="s">
        <v>383</v>
      </c>
      <c r="M25" s="917"/>
      <c r="O25" s="917" t="s">
        <v>383</v>
      </c>
      <c r="P25" s="917"/>
    </row>
    <row r="26" spans="1:18">
      <c r="C26" s="917" t="s">
        <v>30</v>
      </c>
      <c r="D26" s="917"/>
      <c r="F26" s="917" t="s">
        <v>30</v>
      </c>
      <c r="G26" s="917"/>
      <c r="I26" s="917" t="s">
        <v>30</v>
      </c>
      <c r="J26" s="917"/>
      <c r="L26" s="917" t="s">
        <v>30</v>
      </c>
      <c r="M26" s="917"/>
      <c r="O26" s="917" t="s">
        <v>30</v>
      </c>
      <c r="P26" s="917"/>
    </row>
    <row r="27" spans="1:18">
      <c r="A27" s="860" t="s">
        <v>820</v>
      </c>
      <c r="C27" s="917" t="str">
        <f>CP_Longdate</f>
        <v>June 30, </v>
      </c>
      <c r="D27" s="917"/>
      <c r="F27" s="917" t="str">
        <f>CP_Longdate</f>
        <v>June 30, </v>
      </c>
      <c r="G27" s="917"/>
      <c r="I27" s="917" t="str">
        <f>CP_Longdate</f>
        <v>June 30, </v>
      </c>
      <c r="J27" s="917"/>
      <c r="L27" s="917" t="str">
        <f>CP_Longdate</f>
        <v>June 30, </v>
      </c>
      <c r="M27" s="917"/>
      <c r="O27" s="917" t="str">
        <f>CP_Longdate</f>
        <v>June 30, </v>
      </c>
      <c r="P27" s="917"/>
    </row>
    <row r="28" spans="1:18" s="864" customFormat="1">
      <c r="A28" s="865" t="s">
        <v>819</v>
      </c>
      <c r="B28" s="861"/>
      <c r="C28" s="901">
        <f>CY</f>
        <v>2019</v>
      </c>
      <c r="D28" s="901"/>
      <c r="E28" s="861"/>
      <c r="F28" s="901">
        <f>CY</f>
        <v>2019</v>
      </c>
      <c r="G28" s="901"/>
      <c r="H28" s="861"/>
      <c r="I28" s="901">
        <f>CY</f>
        <v>2019</v>
      </c>
      <c r="J28" s="901"/>
      <c r="K28" s="861"/>
      <c r="L28" s="901">
        <f>PY</f>
        <v>2018</v>
      </c>
      <c r="M28" s="901"/>
      <c r="N28" s="861"/>
      <c r="O28" s="901">
        <f>PY</f>
        <v>2018</v>
      </c>
      <c r="P28" s="901"/>
      <c r="Q28" s="863"/>
      <c r="R28" s="863"/>
    </row>
    <row r="29" spans="1:18" s="870" customFormat="1" ht="12.75">
      <c r="A29" s="866" t="s">
        <v>848</v>
      </c>
      <c r="B29" s="867"/>
      <c r="C29" s="867"/>
      <c r="D29" s="888">
        <v>0</v>
      </c>
      <c r="E29" s="867"/>
      <c r="F29" s="867"/>
      <c r="G29" s="868">
        <v>223320457</v>
      </c>
      <c r="H29" s="867"/>
      <c r="I29" s="867"/>
      <c r="J29" s="888">
        <v>0</v>
      </c>
      <c r="K29" s="867"/>
      <c r="L29" s="867"/>
      <c r="M29" s="868">
        <v>213435314</v>
      </c>
      <c r="N29" s="867"/>
      <c r="O29" s="867"/>
      <c r="P29" s="868">
        <v>213435314</v>
      </c>
      <c r="Q29" s="869"/>
      <c r="R29" s="869"/>
    </row>
    <row r="30" spans="1:18" s="870" customFormat="1" ht="22.5">
      <c r="A30" s="866" t="s">
        <v>850</v>
      </c>
      <c r="B30" s="867"/>
      <c r="C30" s="867"/>
      <c r="D30" s="868">
        <v>150847183</v>
      </c>
      <c r="E30" s="867"/>
      <c r="F30" s="867"/>
      <c r="G30" s="888">
        <v>0</v>
      </c>
      <c r="H30" s="867"/>
      <c r="I30" s="867"/>
      <c r="J30" s="868">
        <v>150847183</v>
      </c>
      <c r="K30" s="867"/>
      <c r="L30" s="867"/>
      <c r="M30" s="888">
        <v>0</v>
      </c>
      <c r="N30" s="867"/>
      <c r="O30" s="867"/>
      <c r="P30" s="888">
        <v>0</v>
      </c>
      <c r="Q30" s="869"/>
      <c r="R30" s="869"/>
    </row>
    <row r="31" spans="1:18" s="870" customFormat="1" ht="22.5">
      <c r="A31" s="866" t="s">
        <v>849</v>
      </c>
      <c r="B31" s="867"/>
      <c r="C31" s="867"/>
      <c r="D31" s="868">
        <v>79289005</v>
      </c>
      <c r="E31" s="867"/>
      <c r="F31" s="867"/>
      <c r="G31" s="888">
        <v>0</v>
      </c>
      <c r="H31" s="867"/>
      <c r="I31" s="867"/>
      <c r="J31" s="868">
        <v>79289005</v>
      </c>
      <c r="K31" s="867"/>
      <c r="L31" s="867"/>
      <c r="M31" s="888">
        <v>0</v>
      </c>
      <c r="N31" s="867"/>
      <c r="O31" s="867"/>
      <c r="P31" s="888">
        <v>0</v>
      </c>
      <c r="Q31" s="869"/>
      <c r="R31" s="869"/>
    </row>
    <row r="32" spans="1:18" s="870" customFormat="1" ht="12" thickBot="1">
      <c r="A32" s="866" t="s">
        <v>823</v>
      </c>
      <c r="B32" s="867"/>
      <c r="C32" s="894"/>
      <c r="D32" s="895">
        <f>SUM(D29:D31)</f>
        <v>230136188</v>
      </c>
      <c r="E32" s="867"/>
      <c r="F32" s="894"/>
      <c r="G32" s="895">
        <f>SUM(G29:G31)</f>
        <v>223320457</v>
      </c>
      <c r="H32" s="867"/>
      <c r="I32" s="894"/>
      <c r="J32" s="895">
        <f>SUM(J29:J31)</f>
        <v>230136188</v>
      </c>
      <c r="K32" s="867"/>
      <c r="L32" s="894"/>
      <c r="M32" s="895">
        <f>SUM(M29:M31)</f>
        <v>213435314</v>
      </c>
      <c r="N32" s="867"/>
      <c r="O32" s="894"/>
      <c r="P32" s="895">
        <f>SUM(P29:P31)</f>
        <v>213435314</v>
      </c>
      <c r="Q32" s="869"/>
      <c r="R32" s="869"/>
    </row>
    <row r="33" spans="1:18" s="870" customFormat="1" ht="12" thickTop="1">
      <c r="A33" s="866"/>
      <c r="B33" s="867"/>
      <c r="C33" s="867"/>
      <c r="D33" s="868"/>
      <c r="E33" s="867"/>
      <c r="F33" s="867"/>
      <c r="G33" s="868"/>
      <c r="H33" s="867"/>
      <c r="I33" s="867"/>
      <c r="J33" s="868"/>
      <c r="K33" s="867"/>
      <c r="L33" s="867"/>
      <c r="M33" s="868"/>
      <c r="N33" s="867"/>
      <c r="O33" s="867"/>
      <c r="P33" s="868"/>
      <c r="Q33" s="869"/>
      <c r="R33" s="869"/>
    </row>
    <row r="34" spans="1:18" s="870" customFormat="1" ht="12" thickBot="1">
      <c r="A34" s="866" t="s">
        <v>443</v>
      </c>
      <c r="B34" s="867"/>
      <c r="C34" s="894" t="s">
        <v>24</v>
      </c>
      <c r="D34" s="895">
        <v>56629</v>
      </c>
      <c r="E34" s="867"/>
      <c r="F34" s="894" t="s">
        <v>24</v>
      </c>
      <c r="G34" s="895">
        <v>52190</v>
      </c>
      <c r="H34" s="867"/>
      <c r="I34" s="894" t="s">
        <v>24</v>
      </c>
      <c r="J34" s="895">
        <v>56629</v>
      </c>
      <c r="K34" s="867"/>
      <c r="L34" s="894" t="s">
        <v>24</v>
      </c>
      <c r="M34" s="895">
        <v>48420</v>
      </c>
      <c r="N34" s="867"/>
      <c r="O34" s="894" t="s">
        <v>24</v>
      </c>
      <c r="P34" s="895">
        <v>95075</v>
      </c>
      <c r="Q34" s="869"/>
      <c r="R34" s="869"/>
    </row>
    <row r="35" spans="1:18" s="870" customFormat="1" ht="12.75" thickTop="1" thickBot="1">
      <c r="A35" s="866" t="s">
        <v>445</v>
      </c>
      <c r="B35" s="867"/>
      <c r="C35" s="896" t="s">
        <v>24</v>
      </c>
      <c r="D35" s="897">
        <f>(D34*1000)/D32</f>
        <v>0.24606734165597632</v>
      </c>
      <c r="E35" s="867"/>
      <c r="F35" s="896" t="s">
        <v>24</v>
      </c>
      <c r="G35" s="897">
        <f>(G34*1000)/G32</f>
        <v>0.23370004119237495</v>
      </c>
      <c r="H35" s="867"/>
      <c r="I35" s="896" t="s">
        <v>24</v>
      </c>
      <c r="J35" s="897">
        <f>(J34*1000)/J32</f>
        <v>0.24606734165597632</v>
      </c>
      <c r="K35" s="867"/>
      <c r="L35" s="896" t="s">
        <v>24</v>
      </c>
      <c r="M35" s="897">
        <f>(M34*1000)/M32</f>
        <v>0.22686030297685414</v>
      </c>
      <c r="N35" s="867"/>
      <c r="O35" s="896" t="s">
        <v>24</v>
      </c>
      <c r="P35" s="897">
        <f>(P34*1000)/P32</f>
        <v>0.44545112155151606</v>
      </c>
      <c r="Q35" s="869"/>
      <c r="R35" s="869"/>
    </row>
    <row r="36" spans="1:18" ht="12" thickTop="1"/>
    <row r="46" spans="1:18">
      <c r="B46" s="867"/>
      <c r="C46" s="867"/>
      <c r="D46" s="868"/>
      <c r="E46" s="867"/>
      <c r="F46" s="867"/>
      <c r="G46" s="868"/>
      <c r="H46" s="867"/>
      <c r="I46" s="867"/>
      <c r="J46" s="868"/>
      <c r="K46" s="867"/>
      <c r="L46" s="867"/>
      <c r="M46" s="868"/>
      <c r="N46" s="867"/>
      <c r="O46" s="867"/>
      <c r="P46" s="868"/>
    </row>
  </sheetData>
  <mergeCells count="36">
    <mergeCell ref="C26:D26"/>
    <mergeCell ref="I26:J26"/>
    <mergeCell ref="C27:D27"/>
    <mergeCell ref="I27:J27"/>
    <mergeCell ref="C28:D28"/>
    <mergeCell ref="I28:J28"/>
    <mergeCell ref="F26:G26"/>
    <mergeCell ref="F27:G27"/>
    <mergeCell ref="F28:G28"/>
    <mergeCell ref="C4:D4"/>
    <mergeCell ref="C12:D12"/>
    <mergeCell ref="C24:D24"/>
    <mergeCell ref="I24:J24"/>
    <mergeCell ref="C25:D25"/>
    <mergeCell ref="I25:J25"/>
    <mergeCell ref="F24:G24"/>
    <mergeCell ref="F25:G25"/>
    <mergeCell ref="F23:G23"/>
    <mergeCell ref="I23:J23"/>
    <mergeCell ref="L4:M4"/>
    <mergeCell ref="L12:M12"/>
    <mergeCell ref="L28:M28"/>
    <mergeCell ref="O28:P28"/>
    <mergeCell ref="L27:M27"/>
    <mergeCell ref="L24:M24"/>
    <mergeCell ref="L25:M25"/>
    <mergeCell ref="L26:M26"/>
    <mergeCell ref="O24:P24"/>
    <mergeCell ref="O25:P25"/>
    <mergeCell ref="O26:P26"/>
    <mergeCell ref="O27:P27"/>
    <mergeCell ref="S11:T11"/>
    <mergeCell ref="S12:T12"/>
    <mergeCell ref="S13:T13"/>
    <mergeCell ref="S14:T14"/>
    <mergeCell ref="S15:T15"/>
  </mergeCells>
  <hyperlinks>
    <hyperlink ref="A1" location="Ex_DilutedEPS_PreIPO" display="Ex_DilutedEPS_PreIPO"/>
    <hyperlink ref="A10" location="Ex_DilutedEPS_PostIPO" display="Ex_DilutedEPS_PostIPO"/>
    <hyperlink ref="A21" location="Ex_DilutedEPS2018" display="Ex_DilutedEPS2018"/>
  </hyperlink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100" workbookViewId="0">
      <selection activeCell="R32" sqref="R32"/>
    </sheetView>
  </sheetViews>
  <sheetFormatPr defaultRowHeight="15"/>
  <cols>
    <col min="1" max="1" width="70.7109375" style="41" customWidth="1"/>
    <col min="2" max="2" width="2.7109375" style="67" customWidth="1"/>
    <col min="3" max="3" width="1.7109375" style="67" customWidth="1"/>
    <col min="4" max="4" width="12.28515625" style="41" customWidth="1"/>
    <col min="5" max="5" width="2.7109375" style="67" customWidth="1"/>
    <col min="6" max="6" width="1.7109375" style="67" customWidth="1"/>
    <col min="7" max="7" width="12.28515625" style="41" customWidth="1"/>
    <col min="8" max="10" width="1.7109375" style="67" customWidth="1"/>
    <col min="11" max="11" width="11.28515625" style="41" customWidth="1"/>
    <col min="12" max="13" width="1.7109375" style="67" customWidth="1"/>
    <col min="14" max="14" width="11.28515625" style="41" customWidth="1"/>
    <col min="15" max="16384" width="9.140625" style="41"/>
  </cols>
  <sheetData>
    <row r="1" spans="1:14">
      <c r="A1" s="880" t="s">
        <v>812</v>
      </c>
    </row>
    <row r="2" spans="1:14">
      <c r="A2" s="44"/>
    </row>
    <row r="3" spans="1:14" s="378" customFormat="1" ht="11.25">
      <c r="A3" s="603"/>
      <c r="B3" s="604" t="s">
        <v>0</v>
      </c>
      <c r="C3" s="901" t="s">
        <v>1</v>
      </c>
      <c r="D3" s="901"/>
      <c r="E3" s="926"/>
      <c r="F3" s="926"/>
      <c r="G3" s="926"/>
      <c r="H3" s="608" t="s">
        <v>13</v>
      </c>
      <c r="I3" s="604" t="s">
        <v>13</v>
      </c>
      <c r="J3" s="901" t="s">
        <v>28</v>
      </c>
      <c r="K3" s="901"/>
      <c r="L3" s="925"/>
      <c r="M3" s="925"/>
      <c r="N3" s="925"/>
    </row>
    <row r="4" spans="1:14" s="378" customFormat="1" ht="11.25">
      <c r="A4" s="603"/>
      <c r="B4" s="604"/>
      <c r="C4" s="904" t="s">
        <v>29</v>
      </c>
      <c r="D4" s="904"/>
      <c r="E4" s="604"/>
      <c r="F4" s="904" t="s">
        <v>466</v>
      </c>
      <c r="G4" s="904"/>
      <c r="H4" s="608"/>
      <c r="I4" s="604"/>
      <c r="J4" s="904" t="s">
        <v>29</v>
      </c>
      <c r="K4" s="904"/>
      <c r="L4" s="604"/>
      <c r="M4" s="904" t="s">
        <v>466</v>
      </c>
      <c r="N4" s="904"/>
    </row>
    <row r="5" spans="1:14" s="378" customFormat="1" ht="11.25">
      <c r="A5" s="603"/>
      <c r="B5" s="604"/>
      <c r="C5" s="904" t="s">
        <v>30</v>
      </c>
      <c r="D5" s="904"/>
      <c r="E5" s="604"/>
      <c r="F5" s="904" t="s">
        <v>30</v>
      </c>
      <c r="G5" s="904"/>
      <c r="H5" s="608"/>
      <c r="I5" s="604"/>
      <c r="J5" s="904" t="s">
        <v>30</v>
      </c>
      <c r="K5" s="904"/>
      <c r="L5" s="604"/>
      <c r="M5" s="904" t="s">
        <v>30</v>
      </c>
      <c r="N5" s="904"/>
    </row>
    <row r="6" spans="1:14" s="378" customFormat="1" ht="11.25">
      <c r="A6" s="603"/>
      <c r="B6" s="604"/>
      <c r="C6" s="901" t="str">
        <f>CP_Longdate&amp;CY</f>
        <v>June 30, 2019</v>
      </c>
      <c r="D6" s="901"/>
      <c r="E6" s="604"/>
      <c r="F6" s="901" t="str">
        <f>CP_Longdate&amp;CY</f>
        <v>June 30, 2019</v>
      </c>
      <c r="G6" s="901"/>
      <c r="H6" s="608"/>
      <c r="I6" s="604"/>
      <c r="J6" s="901" t="str">
        <f>CP_Longdate&amp;PY</f>
        <v>June 30, 2018</v>
      </c>
      <c r="K6" s="901"/>
      <c r="L6" s="604"/>
      <c r="M6" s="901" t="str">
        <f>CP_Longdate&amp;PY</f>
        <v>June 30, 2018</v>
      </c>
      <c r="N6" s="901"/>
    </row>
    <row r="7" spans="1:14" s="116" customFormat="1">
      <c r="A7" s="63" t="s">
        <v>699</v>
      </c>
      <c r="B7" s="604"/>
      <c r="C7" s="917"/>
      <c r="D7" s="918"/>
      <c r="E7" s="918"/>
      <c r="F7" s="918"/>
      <c r="G7" s="918"/>
      <c r="H7" s="918"/>
      <c r="I7" s="918"/>
      <c r="J7" s="918"/>
      <c r="K7" s="918"/>
      <c r="L7" s="918"/>
      <c r="M7" s="918"/>
      <c r="N7" s="918"/>
    </row>
    <row r="8" spans="1:14" s="116" customFormat="1" ht="12.75" customHeight="1">
      <c r="A8" s="602" t="s">
        <v>596</v>
      </c>
      <c r="B8" s="604"/>
      <c r="C8" s="879"/>
      <c r="D8" s="879"/>
      <c r="E8" s="604"/>
      <c r="F8" s="879"/>
      <c r="G8" s="879"/>
      <c r="H8" s="608"/>
      <c r="I8" s="604"/>
      <c r="J8" s="879"/>
      <c r="K8" s="879"/>
      <c r="L8" s="604"/>
      <c r="M8" s="879"/>
      <c r="N8" s="879"/>
    </row>
    <row r="9" spans="1:14" s="116" customFormat="1" ht="12.75" hidden="1" customHeight="1">
      <c r="A9" s="603" t="str">
        <f>FS_StatementsofIncome!A21</f>
        <v xml:space="preserve">Technology and communications </v>
      </c>
      <c r="B9" s="604"/>
      <c r="C9" s="604" t="s">
        <v>24</v>
      </c>
      <c r="D9" s="605">
        <f>FS_StatementsofIncome!D21</f>
        <v>9519</v>
      </c>
      <c r="E9" s="604"/>
      <c r="F9" s="604" t="s">
        <v>24</v>
      </c>
      <c r="G9" s="605">
        <f>FS_StatementsofIncome!G21</f>
        <v>19559</v>
      </c>
      <c r="H9" s="565"/>
      <c r="I9" s="186"/>
      <c r="J9" s="186" t="s">
        <v>24</v>
      </c>
      <c r="K9" s="605">
        <v>0</v>
      </c>
      <c r="L9" s="186"/>
      <c r="M9" s="186" t="s">
        <v>24</v>
      </c>
      <c r="N9" s="605">
        <v>0</v>
      </c>
    </row>
    <row r="10" spans="1:14" s="116" customFormat="1" ht="12.75" hidden="1" customHeight="1">
      <c r="A10" s="603" t="s">
        <v>504</v>
      </c>
      <c r="B10" s="604"/>
      <c r="C10" s="879"/>
      <c r="D10" s="559">
        <f>FS_StatementsofIncome!D22</f>
        <v>9365</v>
      </c>
      <c r="E10" s="779"/>
      <c r="F10" s="878"/>
      <c r="G10" s="159">
        <f>FS_StatementsofIncome!G22</f>
        <v>18454</v>
      </c>
      <c r="H10" s="779"/>
      <c r="I10" s="779"/>
      <c r="J10" s="878"/>
      <c r="K10" s="878"/>
      <c r="L10" s="779"/>
      <c r="M10" s="878"/>
      <c r="N10" s="878"/>
    </row>
    <row r="11" spans="1:14" s="201" customFormat="1" ht="12.75" customHeight="1">
      <c r="A11" s="603" t="s">
        <v>638</v>
      </c>
      <c r="B11" s="604"/>
      <c r="C11" s="779"/>
      <c r="D11" s="559"/>
      <c r="E11" s="779"/>
      <c r="F11" s="779" t="s">
        <v>24</v>
      </c>
      <c r="G11" s="559">
        <f>FS_StatementsofIncome!G31</f>
        <v>42352</v>
      </c>
      <c r="H11" s="287"/>
      <c r="I11" s="93"/>
      <c r="J11" s="287"/>
      <c r="K11" s="559">
        <f>FS_StatementsofIncome!K30</f>
        <v>38897</v>
      </c>
      <c r="L11" s="287"/>
      <c r="M11" s="287"/>
      <c r="N11" s="559">
        <f>FS_StatementsofIncome!N30</f>
        <v>84205</v>
      </c>
    </row>
    <row r="12" spans="1:14" s="201" customFormat="1" ht="12.75" customHeight="1">
      <c r="A12" s="606"/>
      <c r="B12" s="604"/>
      <c r="C12" s="779"/>
      <c r="D12" s="638"/>
      <c r="E12" s="604"/>
      <c r="F12" s="604"/>
      <c r="G12" s="790"/>
      <c r="H12" s="608"/>
      <c r="I12" s="604"/>
      <c r="J12" s="604"/>
      <c r="K12" s="790"/>
      <c r="L12" s="604"/>
      <c r="M12" s="604"/>
      <c r="N12" s="790"/>
    </row>
    <row r="13" spans="1:14" s="201" customFormat="1" ht="12.75" customHeight="1">
      <c r="A13" s="602" t="s">
        <v>597</v>
      </c>
      <c r="B13" s="604"/>
      <c r="C13" s="879"/>
      <c r="D13" s="879"/>
      <c r="E13" s="604"/>
      <c r="F13" s="879"/>
      <c r="G13" s="879"/>
      <c r="H13" s="608"/>
      <c r="I13" s="604"/>
      <c r="J13" s="604"/>
      <c r="K13" s="790"/>
      <c r="L13" s="604"/>
      <c r="M13" s="604"/>
      <c r="N13" s="790"/>
    </row>
    <row r="14" spans="1:14" s="201" customFormat="1" ht="12.75" customHeight="1">
      <c r="A14" s="603" t="s">
        <v>695</v>
      </c>
      <c r="B14" s="604"/>
      <c r="C14" s="779"/>
      <c r="D14" s="559"/>
      <c r="E14" s="604"/>
      <c r="F14" s="604" t="s">
        <v>25</v>
      </c>
      <c r="G14" s="605">
        <v>222222197</v>
      </c>
      <c r="H14" s="608"/>
      <c r="I14" s="604"/>
      <c r="J14" s="604"/>
      <c r="K14" s="632">
        <v>213435314</v>
      </c>
      <c r="L14" s="604"/>
      <c r="M14" s="604"/>
      <c r="N14" s="632">
        <v>213435314</v>
      </c>
    </row>
    <row r="15" spans="1:14" s="201" customFormat="1" ht="12.75" customHeight="1">
      <c r="A15" s="613" t="s">
        <v>598</v>
      </c>
      <c r="B15" s="604"/>
      <c r="C15" s="779"/>
      <c r="D15" s="559"/>
      <c r="E15" s="604"/>
      <c r="F15" s="604"/>
      <c r="G15" s="605">
        <v>1098260</v>
      </c>
      <c r="H15" s="608"/>
      <c r="I15" s="604"/>
      <c r="J15" s="604"/>
      <c r="K15" s="605">
        <v>0</v>
      </c>
      <c r="L15" s="604"/>
      <c r="M15" s="604"/>
      <c r="N15" s="605">
        <v>0</v>
      </c>
    </row>
    <row r="16" spans="1:14" s="201" customFormat="1" ht="12.75" customHeight="1" thickBot="1">
      <c r="A16" s="603" t="s">
        <v>696</v>
      </c>
      <c r="B16" s="604"/>
      <c r="C16" s="779"/>
      <c r="D16" s="639"/>
      <c r="E16" s="604"/>
      <c r="F16" s="633"/>
      <c r="G16" s="788">
        <f>SUM(G14:G15)</f>
        <v>223320457</v>
      </c>
      <c r="H16" s="608"/>
      <c r="I16" s="604"/>
      <c r="J16" s="633"/>
      <c r="K16" s="788">
        <f>SUM(K14:K15)</f>
        <v>213435314</v>
      </c>
      <c r="L16" s="604"/>
      <c r="M16" s="633"/>
      <c r="N16" s="788">
        <f>SUM(N14:N15)</f>
        <v>213435314</v>
      </c>
    </row>
    <row r="17" spans="1:14" s="201" customFormat="1" ht="12.75" customHeight="1" thickTop="1">
      <c r="A17" s="606"/>
      <c r="B17" s="604"/>
      <c r="C17" s="779"/>
      <c r="D17" s="559"/>
      <c r="E17" s="604"/>
      <c r="F17" s="604"/>
      <c r="G17" s="790"/>
      <c r="H17" s="608"/>
      <c r="I17" s="604"/>
      <c r="J17" s="604"/>
      <c r="K17" s="790"/>
      <c r="L17" s="604"/>
      <c r="M17" s="604"/>
      <c r="N17" s="790"/>
    </row>
    <row r="18" spans="1:14" s="201" customFormat="1" ht="12.75" customHeight="1" thickBot="1">
      <c r="A18" s="606" t="s">
        <v>611</v>
      </c>
      <c r="B18" s="604"/>
      <c r="C18" s="779"/>
      <c r="D18" s="639"/>
      <c r="E18" s="604"/>
      <c r="F18" s="783" t="s">
        <v>24</v>
      </c>
      <c r="G18" s="610">
        <f>(G11*1000)/G14</f>
        <v>0.19058402163128646</v>
      </c>
      <c r="H18" s="565"/>
      <c r="I18" s="186"/>
      <c r="J18" s="611" t="s">
        <v>24</v>
      </c>
      <c r="K18" s="610">
        <f>(K11*1000)/K14</f>
        <v>0.18224256928729235</v>
      </c>
      <c r="L18" s="186"/>
      <c r="M18" s="611" t="s">
        <v>24</v>
      </c>
      <c r="N18" s="610">
        <f>(N11*1000)/N14</f>
        <v>0.39452234225869481</v>
      </c>
    </row>
    <row r="19" spans="1:14" s="201" customFormat="1" ht="12.75" customHeight="1" thickTop="1" thickBot="1">
      <c r="A19" s="606" t="s">
        <v>612</v>
      </c>
      <c r="B19" s="604"/>
      <c r="C19" s="779"/>
      <c r="D19" s="639"/>
      <c r="E19" s="604"/>
      <c r="F19" s="783" t="s">
        <v>24</v>
      </c>
      <c r="G19" s="610">
        <f>(G11*1000)/G16</f>
        <v>0.18964675502164138</v>
      </c>
      <c r="H19" s="287"/>
      <c r="I19" s="93"/>
      <c r="J19" s="611" t="s">
        <v>24</v>
      </c>
      <c r="K19" s="610">
        <f>(K11*1000)/K16</f>
        <v>0.18224256928729235</v>
      </c>
      <c r="L19" s="186"/>
      <c r="M19" s="611" t="s">
        <v>24</v>
      </c>
      <c r="N19" s="610">
        <f>(N11*1000)/N16</f>
        <v>0.39452234225869481</v>
      </c>
    </row>
    <row r="20" spans="1:14" s="523" customFormat="1" ht="12.75" customHeight="1" thickTop="1">
      <c r="A20" s="582"/>
      <c r="B20" s="604"/>
      <c r="C20" s="779"/>
      <c r="D20" s="640"/>
      <c r="E20" s="604"/>
      <c r="F20" s="604"/>
      <c r="G20" s="582"/>
      <c r="H20" s="604"/>
      <c r="I20" s="781"/>
      <c r="J20" s="604"/>
      <c r="K20" s="582"/>
      <c r="L20" s="604"/>
      <c r="M20" s="604"/>
      <c r="N20" s="582"/>
    </row>
    <row r="21" spans="1:14" s="116" customFormat="1" ht="12.75" customHeight="1">
      <c r="A21" s="63" t="s">
        <v>775</v>
      </c>
      <c r="B21" s="604"/>
      <c r="C21" s="879"/>
      <c r="D21" s="879"/>
      <c r="E21" s="604"/>
      <c r="F21" s="879"/>
      <c r="G21" s="879"/>
      <c r="H21" s="608"/>
      <c r="I21" s="604"/>
      <c r="J21" s="879"/>
      <c r="K21" s="879"/>
      <c r="L21" s="604"/>
      <c r="M21" s="879"/>
      <c r="N21" s="879"/>
    </row>
    <row r="22" spans="1:14" s="378" customFormat="1" ht="12.75" customHeight="1">
      <c r="A22" s="602" t="s">
        <v>596</v>
      </c>
      <c r="B22" s="604"/>
      <c r="C22" s="879"/>
      <c r="D22" s="879"/>
      <c r="E22" s="604"/>
      <c r="F22" s="879"/>
      <c r="G22" s="879"/>
      <c r="H22" s="608"/>
      <c r="I22" s="604"/>
      <c r="J22" s="879"/>
      <c r="K22" s="879"/>
      <c r="L22" s="604"/>
      <c r="M22" s="879"/>
      <c r="N22" s="879"/>
    </row>
    <row r="23" spans="1:14" s="750" customFormat="1" ht="12.75" customHeight="1">
      <c r="A23" s="603" t="s">
        <v>774</v>
      </c>
      <c r="B23" s="604"/>
      <c r="C23" s="604" t="s">
        <v>24</v>
      </c>
      <c r="D23" s="559">
        <v>12828</v>
      </c>
      <c r="E23" s="779"/>
      <c r="F23" s="779" t="s">
        <v>24</v>
      </c>
      <c r="G23" s="559">
        <v>12828</v>
      </c>
      <c r="H23" s="287"/>
      <c r="I23" s="93"/>
      <c r="J23" s="287"/>
      <c r="K23" s="559"/>
      <c r="L23" s="287"/>
      <c r="M23" s="287"/>
      <c r="N23" s="559"/>
    </row>
    <row r="24" spans="1:14" s="750" customFormat="1" ht="12.75" customHeight="1">
      <c r="A24" s="606"/>
      <c r="B24" s="604"/>
      <c r="C24" s="604"/>
      <c r="D24" s="790"/>
      <c r="E24" s="604"/>
      <c r="F24" s="604"/>
      <c r="G24" s="790"/>
      <c r="H24" s="608"/>
      <c r="I24" s="604"/>
      <c r="J24" s="779"/>
      <c r="K24" s="638"/>
      <c r="L24" s="779"/>
      <c r="M24" s="779"/>
      <c r="N24" s="638"/>
    </row>
    <row r="25" spans="1:14" s="116" customFormat="1" ht="12.75" customHeight="1">
      <c r="A25" s="602" t="s">
        <v>597</v>
      </c>
      <c r="B25" s="604"/>
      <c r="C25" s="879"/>
      <c r="D25" s="879"/>
      <c r="E25" s="604"/>
      <c r="F25" s="879"/>
      <c r="G25" s="879"/>
      <c r="H25" s="608"/>
      <c r="I25" s="604"/>
      <c r="J25" s="879"/>
      <c r="K25" s="879"/>
      <c r="L25" s="779"/>
      <c r="M25" s="879"/>
      <c r="N25" s="879"/>
    </row>
    <row r="26" spans="1:14" s="201" customFormat="1" ht="12.75" customHeight="1">
      <c r="A26" s="603" t="s">
        <v>609</v>
      </c>
      <c r="B26" s="604"/>
      <c r="C26" s="604" t="s">
        <v>25</v>
      </c>
      <c r="D26" s="605">
        <v>142933192</v>
      </c>
      <c r="E26" s="604"/>
      <c r="F26" s="604" t="s">
        <v>25</v>
      </c>
      <c r="G26" s="605">
        <f>D26</f>
        <v>142933192</v>
      </c>
      <c r="H26" s="565"/>
      <c r="I26" s="186"/>
      <c r="J26" s="287"/>
      <c r="K26" s="559"/>
      <c r="L26" s="287"/>
      <c r="M26" s="287"/>
      <c r="N26" s="559"/>
    </row>
    <row r="27" spans="1:14" s="201" customFormat="1" ht="12.75" customHeight="1">
      <c r="A27" s="853" t="s">
        <v>598</v>
      </c>
      <c r="B27" s="604"/>
      <c r="C27" s="604" t="s">
        <v>25</v>
      </c>
      <c r="D27" s="605">
        <v>2214480</v>
      </c>
      <c r="E27" s="604"/>
      <c r="F27" s="604" t="s">
        <v>25</v>
      </c>
      <c r="G27" s="605">
        <f>D27</f>
        <v>2214480</v>
      </c>
      <c r="H27" s="608"/>
      <c r="I27" s="604"/>
      <c r="J27" s="779"/>
      <c r="K27" s="559"/>
      <c r="L27" s="779"/>
      <c r="M27" s="779"/>
      <c r="N27" s="559"/>
    </row>
    <row r="28" spans="1:14" s="201" customFormat="1" ht="12.75" customHeight="1">
      <c r="A28" s="853" t="s">
        <v>599</v>
      </c>
      <c r="B28" s="604"/>
      <c r="C28" s="604"/>
      <c r="D28" s="605">
        <f>5699512-1</f>
        <v>5699511</v>
      </c>
      <c r="E28" s="604"/>
      <c r="F28" s="604"/>
      <c r="G28" s="605">
        <f>D28</f>
        <v>5699511</v>
      </c>
      <c r="H28" s="608"/>
      <c r="I28" s="604"/>
      <c r="J28" s="779"/>
      <c r="K28" s="559"/>
      <c r="L28" s="779"/>
      <c r="M28" s="779"/>
      <c r="N28" s="559"/>
    </row>
    <row r="29" spans="1:14" s="201" customFormat="1" ht="13.5" thickBot="1">
      <c r="A29" s="603" t="s">
        <v>610</v>
      </c>
      <c r="B29" s="604"/>
      <c r="C29" s="633" t="s">
        <v>25</v>
      </c>
      <c r="D29" s="788">
        <f>SUM(D26:D28)</f>
        <v>150847183</v>
      </c>
      <c r="E29" s="604"/>
      <c r="F29" s="633" t="s">
        <v>25</v>
      </c>
      <c r="G29" s="788">
        <f>SUM(G26:G28)</f>
        <v>150847183</v>
      </c>
      <c r="H29" s="565"/>
      <c r="I29" s="186"/>
      <c r="J29" s="287"/>
      <c r="K29" s="559"/>
      <c r="L29" s="287"/>
      <c r="M29" s="287"/>
      <c r="N29" s="559"/>
    </row>
    <row r="30" spans="1:14" s="750" customFormat="1" ht="12.75" customHeight="1" thickTop="1">
      <c r="A30" s="606"/>
      <c r="B30" s="604"/>
      <c r="C30" s="604"/>
      <c r="D30" s="790"/>
      <c r="E30" s="604"/>
      <c r="F30" s="604"/>
      <c r="G30" s="790"/>
      <c r="H30" s="608"/>
      <c r="I30" s="604"/>
      <c r="J30" s="779"/>
      <c r="K30" s="638"/>
      <c r="L30" s="779"/>
      <c r="M30" s="779"/>
      <c r="N30" s="638"/>
    </row>
    <row r="31" spans="1:14" s="750" customFormat="1" ht="12.75" customHeight="1" thickBot="1">
      <c r="A31" s="606" t="s">
        <v>611</v>
      </c>
      <c r="B31" s="604"/>
      <c r="C31" s="783" t="s">
        <v>24</v>
      </c>
      <c r="D31" s="610">
        <f>(D23*1000)/D26</f>
        <v>8.9748223071936986E-2</v>
      </c>
      <c r="E31" s="604"/>
      <c r="F31" s="783" t="s">
        <v>24</v>
      </c>
      <c r="G31" s="610">
        <f>(G23*1000)/G26</f>
        <v>8.9748223071936986E-2</v>
      </c>
      <c r="H31" s="608"/>
      <c r="I31" s="604"/>
      <c r="J31" s="779"/>
      <c r="K31" s="638"/>
      <c r="L31" s="779"/>
      <c r="M31" s="779"/>
      <c r="N31" s="638"/>
    </row>
    <row r="32" spans="1:14" s="750" customFormat="1" ht="12.75" customHeight="1" thickTop="1" thickBot="1">
      <c r="A32" s="606" t="s">
        <v>612</v>
      </c>
      <c r="B32" s="604"/>
      <c r="C32" s="783" t="s">
        <v>24</v>
      </c>
      <c r="D32" s="610">
        <f>(D23*1000)/D29</f>
        <v>8.5039705381836667E-2</v>
      </c>
      <c r="E32" s="604"/>
      <c r="F32" s="783" t="s">
        <v>24</v>
      </c>
      <c r="G32" s="610">
        <f>(G23*1000)/G29</f>
        <v>8.5039705381836667E-2</v>
      </c>
      <c r="H32" s="565"/>
      <c r="I32" s="186"/>
      <c r="J32" s="287"/>
      <c r="K32" s="639"/>
      <c r="L32" s="287"/>
      <c r="M32" s="287"/>
      <c r="N32" s="639"/>
    </row>
    <row r="33" spans="10:14" ht="12.75" customHeight="1" thickTop="1">
      <c r="J33" s="213"/>
      <c r="K33" s="118"/>
      <c r="L33" s="213"/>
      <c r="M33" s="213"/>
      <c r="N33" s="118"/>
    </row>
  </sheetData>
  <mergeCells count="15">
    <mergeCell ref="C7:N7"/>
    <mergeCell ref="C5:D5"/>
    <mergeCell ref="F5:G5"/>
    <mergeCell ref="J5:K5"/>
    <mergeCell ref="M5:N5"/>
    <mergeCell ref="C6:D6"/>
    <mergeCell ref="F6:G6"/>
    <mergeCell ref="J6:K6"/>
    <mergeCell ref="M6:N6"/>
    <mergeCell ref="C3:G3"/>
    <mergeCell ref="J3:N3"/>
    <mergeCell ref="C4:D4"/>
    <mergeCell ref="F4:G4"/>
    <mergeCell ref="J4:K4"/>
    <mergeCell ref="M4:N4"/>
  </mergeCells>
  <hyperlinks>
    <hyperlink ref="A1" location="Ex_EPSTableGAAP" display="Ex_EPSTableGAAP"/>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F17"/>
  <sheetViews>
    <sheetView workbookViewId="0">
      <selection activeCell="F28" sqref="F28"/>
    </sheetView>
  </sheetViews>
  <sheetFormatPr defaultRowHeight="15"/>
  <cols>
    <col min="1" max="1" width="61.7109375" style="41" customWidth="1"/>
    <col min="2" max="2" width="2.7109375" style="67" customWidth="1"/>
    <col min="3" max="3" width="13.28515625" style="41" customWidth="1"/>
    <col min="4" max="4" width="1.42578125" style="67" customWidth="1"/>
    <col min="5" max="5" width="10.7109375" style="41" customWidth="1"/>
  </cols>
  <sheetData>
    <row r="1" spans="1:6" ht="18.75">
      <c r="A1" s="42" t="s">
        <v>477</v>
      </c>
    </row>
    <row r="2" spans="1:6">
      <c r="A2" s="44"/>
    </row>
    <row r="3" spans="1:6">
      <c r="A3" s="48"/>
      <c r="B3" s="49"/>
      <c r="C3" s="905">
        <v>43646</v>
      </c>
      <c r="D3" s="906"/>
      <c r="E3" s="906"/>
    </row>
    <row r="4" spans="1:6">
      <c r="A4" s="48"/>
      <c r="B4" s="49"/>
      <c r="C4" s="442" t="s">
        <v>624</v>
      </c>
      <c r="D4" s="49"/>
      <c r="E4" s="442" t="s">
        <v>626</v>
      </c>
    </row>
    <row r="5" spans="1:6">
      <c r="A5" s="339"/>
      <c r="B5" s="49"/>
      <c r="C5" s="441" t="s">
        <v>625</v>
      </c>
      <c r="D5" s="49"/>
      <c r="E5" s="441" t="s">
        <v>99</v>
      </c>
      <c r="F5" s="452" t="s">
        <v>630</v>
      </c>
    </row>
    <row r="6" spans="1:6">
      <c r="A6" s="443" t="s">
        <v>621</v>
      </c>
      <c r="B6" s="440"/>
      <c r="C6" s="444">
        <f>C11+C12</f>
        <v>142933192</v>
      </c>
      <c r="D6" s="440"/>
      <c r="E6" s="453">
        <f>C6/C8</f>
        <v>0.64319943700313609</v>
      </c>
      <c r="F6" s="452">
        <v>64.3</v>
      </c>
    </row>
    <row r="7" spans="1:6">
      <c r="A7" s="443" t="s">
        <v>622</v>
      </c>
      <c r="B7" s="440"/>
      <c r="C7" s="448">
        <f>C13+C14</f>
        <v>79289005</v>
      </c>
      <c r="D7" s="440"/>
      <c r="E7" s="454">
        <f>C7/C8</f>
        <v>0.35680056299686391</v>
      </c>
      <c r="F7" s="452">
        <v>35.700000000000003</v>
      </c>
    </row>
    <row r="8" spans="1:6" ht="15.75" thickBot="1">
      <c r="A8" s="446" t="s">
        <v>623</v>
      </c>
      <c r="B8" s="440"/>
      <c r="C8" s="447">
        <f>SUM(C6:C7)</f>
        <v>222222197</v>
      </c>
      <c r="D8" s="445"/>
      <c r="E8" s="449">
        <f>SUM(E6:E7)</f>
        <v>1</v>
      </c>
      <c r="F8" s="324"/>
    </row>
    <row r="9" spans="1:6" ht="15.75" thickTop="1"/>
    <row r="10" spans="1:6">
      <c r="C10" s="405" t="s">
        <v>631</v>
      </c>
      <c r="D10" s="375"/>
      <c r="E10" s="405"/>
    </row>
    <row r="11" spans="1:6">
      <c r="C11" s="455">
        <f>FS_EquityStatement!F14</f>
        <v>46000000</v>
      </c>
      <c r="D11" s="375"/>
      <c r="E11" s="405" t="s">
        <v>627</v>
      </c>
    </row>
    <row r="12" spans="1:6">
      <c r="C12" s="455">
        <f>FS_EquityStatement!J14</f>
        <v>96933192</v>
      </c>
      <c r="D12" s="375"/>
      <c r="E12" s="405" t="s">
        <v>628</v>
      </c>
    </row>
    <row r="13" spans="1:6">
      <c r="C13" s="455">
        <f>FS_EquityStatement!N14</f>
        <v>10006269</v>
      </c>
      <c r="D13" s="375"/>
      <c r="E13" s="405" t="s">
        <v>164</v>
      </c>
    </row>
    <row r="14" spans="1:6">
      <c r="C14" s="455">
        <f>FS_EquityStatement!R14</f>
        <v>69282736</v>
      </c>
      <c r="D14" s="375"/>
      <c r="E14" s="405" t="s">
        <v>629</v>
      </c>
    </row>
    <row r="15" spans="1:6">
      <c r="C15" s="450"/>
      <c r="D15" s="451"/>
      <c r="E15" s="450"/>
    </row>
    <row r="16" spans="1:6">
      <c r="C16" s="450"/>
      <c r="D16" s="451"/>
      <c r="E16" s="450"/>
    </row>
    <row r="17" spans="3:5">
      <c r="C17" s="450"/>
      <c r="D17" s="451"/>
      <c r="E17" s="450"/>
    </row>
  </sheetData>
  <mergeCells count="1">
    <mergeCell ref="C3:E3"/>
  </mergeCells>
  <hyperlinks>
    <hyperlink ref="A1" location="Note_NCI_OwnershipChange" display="Note_NCI_OwnershipChang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H15"/>
  <sheetViews>
    <sheetView workbookViewId="0">
      <selection activeCell="A33" sqref="A33"/>
    </sheetView>
  </sheetViews>
  <sheetFormatPr defaultRowHeight="15"/>
  <cols>
    <col min="1" max="1" width="81.85546875" style="41" customWidth="1"/>
    <col min="2" max="2" width="2.7109375" style="67" customWidth="1"/>
    <col min="3" max="3" width="1.7109375" style="67" customWidth="1"/>
    <col min="4" max="4" width="14" style="41" customWidth="1"/>
    <col min="5" max="5" width="2.7109375" style="67" customWidth="1"/>
    <col min="6" max="6" width="1.7109375" style="67" customWidth="1"/>
    <col min="7" max="7" width="14.5703125" style="41" customWidth="1"/>
  </cols>
  <sheetData>
    <row r="1" spans="1:8" ht="18.75">
      <c r="A1" s="42" t="s">
        <v>619</v>
      </c>
    </row>
    <row r="2" spans="1:8">
      <c r="A2" s="44"/>
    </row>
    <row r="3" spans="1:8">
      <c r="A3" s="81"/>
      <c r="B3" s="49" t="s">
        <v>0</v>
      </c>
      <c r="C3" s="908" t="s">
        <v>1</v>
      </c>
      <c r="D3" s="908"/>
      <c r="E3" s="121" t="s">
        <v>0</v>
      </c>
      <c r="F3" s="908" t="s">
        <v>1</v>
      </c>
      <c r="G3" s="908"/>
      <c r="H3" t="s">
        <v>13</v>
      </c>
    </row>
    <row r="4" spans="1:8">
      <c r="A4" s="81"/>
      <c r="B4" s="49"/>
      <c r="C4" s="907" t="s">
        <v>29</v>
      </c>
      <c r="D4" s="907"/>
      <c r="E4" s="121"/>
      <c r="F4" s="907" t="s">
        <v>466</v>
      </c>
      <c r="G4" s="907"/>
    </row>
    <row r="5" spans="1:8">
      <c r="A5" s="81"/>
      <c r="B5" s="49"/>
      <c r="C5" s="907" t="s">
        <v>30</v>
      </c>
      <c r="D5" s="907"/>
      <c r="E5" s="121"/>
      <c r="F5" s="907" t="s">
        <v>30</v>
      </c>
      <c r="G5" s="907"/>
    </row>
    <row r="6" spans="1:8">
      <c r="A6" s="81"/>
      <c r="B6" s="49"/>
      <c r="C6" s="907" t="s">
        <v>313</v>
      </c>
      <c r="D6" s="907"/>
      <c r="E6" s="121"/>
      <c r="F6" s="907" t="s">
        <v>313</v>
      </c>
      <c r="G6" s="907"/>
    </row>
    <row r="7" spans="1:8">
      <c r="A7" s="472" t="s">
        <v>617</v>
      </c>
      <c r="B7" s="49"/>
      <c r="C7" s="908">
        <v>2019</v>
      </c>
      <c r="D7" s="908"/>
      <c r="E7" s="121"/>
      <c r="F7" s="908">
        <v>2019</v>
      </c>
      <c r="G7" s="908"/>
    </row>
    <row r="8" spans="1:8">
      <c r="A8" s="473" t="s">
        <v>505</v>
      </c>
      <c r="B8" s="440"/>
      <c r="C8" s="74" t="s">
        <v>24</v>
      </c>
      <c r="D8" s="468">
        <f>G8</f>
        <v>12828</v>
      </c>
      <c r="E8" s="76"/>
      <c r="F8" s="74" t="s">
        <v>24</v>
      </c>
      <c r="G8" s="468">
        <f>FS_EquityStatement!AC22</f>
        <v>12828</v>
      </c>
    </row>
    <row r="9" spans="1:8">
      <c r="A9" s="473" t="s">
        <v>620</v>
      </c>
      <c r="B9" s="440"/>
      <c r="C9" s="469"/>
      <c r="D9" s="469"/>
      <c r="E9" s="76"/>
      <c r="F9" s="469"/>
      <c r="G9" s="469"/>
    </row>
    <row r="10" spans="1:8">
      <c r="A10" s="474" t="s">
        <v>618</v>
      </c>
      <c r="B10" s="440"/>
      <c r="C10" s="469"/>
      <c r="D10" s="468">
        <f>G10</f>
        <v>-1607529</v>
      </c>
      <c r="E10" s="292"/>
      <c r="F10" s="469"/>
      <c r="G10" s="468">
        <f>FS_EquityStatement!W16</f>
        <v>-1607529</v>
      </c>
      <c r="H10" s="324"/>
    </row>
    <row r="11" spans="1:8" hidden="1">
      <c r="A11" s="475" t="s">
        <v>614</v>
      </c>
      <c r="B11" s="440"/>
      <c r="C11" s="469"/>
      <c r="D11" s="469">
        <v>0</v>
      </c>
      <c r="E11" s="76"/>
      <c r="F11" s="469"/>
      <c r="G11" s="469"/>
    </row>
    <row r="12" spans="1:8" hidden="1">
      <c r="A12" s="475" t="s">
        <v>615</v>
      </c>
      <c r="B12" s="440"/>
      <c r="C12" s="469"/>
      <c r="D12" s="469">
        <v>0</v>
      </c>
      <c r="E12" s="76"/>
      <c r="F12" s="469"/>
      <c r="G12" s="469"/>
    </row>
    <row r="13" spans="1:8" hidden="1">
      <c r="A13" s="475" t="s">
        <v>616</v>
      </c>
      <c r="B13" s="440"/>
      <c r="C13" s="470"/>
      <c r="D13" s="471"/>
      <c r="E13" s="76"/>
      <c r="F13" s="470"/>
      <c r="G13" s="471">
        <f>SUM(G10:G12)</f>
        <v>-1607529</v>
      </c>
    </row>
    <row r="14" spans="1:8" ht="15.75" thickBot="1">
      <c r="A14" s="476" t="s">
        <v>613</v>
      </c>
      <c r="B14" s="440"/>
      <c r="C14" s="79" t="s">
        <v>24</v>
      </c>
      <c r="D14" s="80">
        <f>SUM(D8:D10)</f>
        <v>-1594701</v>
      </c>
      <c r="E14" s="74"/>
      <c r="F14" s="79" t="s">
        <v>24</v>
      </c>
      <c r="G14" s="80">
        <f>SUM(G8:G10)</f>
        <v>-1594701</v>
      </c>
    </row>
    <row r="15" spans="1:8" ht="15.75" thickTop="1"/>
  </sheetData>
  <mergeCells count="10">
    <mergeCell ref="C6:D6"/>
    <mergeCell ref="F6:G6"/>
    <mergeCell ref="C7:D7"/>
    <mergeCell ref="F7:G7"/>
    <mergeCell ref="C3:D3"/>
    <mergeCell ref="F3:G3"/>
    <mergeCell ref="C4:D4"/>
    <mergeCell ref="F4:G4"/>
    <mergeCell ref="C5:D5"/>
    <mergeCell ref="F5:G5"/>
  </mergeCells>
  <hyperlinks>
    <hyperlink ref="A1" location="Note_NCI_TransfersToNCI" display="Note_NCI_TransfersToNCI"/>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M28"/>
  <sheetViews>
    <sheetView workbookViewId="0">
      <pane xSplit="3" ySplit="4" topLeftCell="D5" activePane="bottomRight" state="frozen"/>
      <selection pane="topRight" activeCell="D1" sqref="D1"/>
      <selection pane="bottomLeft" activeCell="A5" sqref="A5"/>
      <selection pane="bottomRight" activeCell="A29" sqref="A29"/>
    </sheetView>
  </sheetViews>
  <sheetFormatPr defaultRowHeight="15"/>
  <cols>
    <col min="1" max="1" width="45.7109375" style="300" customWidth="1"/>
    <col min="2" max="2" width="2.7109375" style="67" customWidth="1"/>
    <col min="3" max="3" width="1.7109375" style="67" customWidth="1"/>
    <col min="4" max="4" width="11" style="300" customWidth="1"/>
    <col min="5" max="5" width="2.7109375" style="67" customWidth="1"/>
    <col min="6" max="6" width="12.28515625" style="300" customWidth="1"/>
    <col min="7" max="7" width="1.7109375" style="67" customWidth="1"/>
    <col min="8" max="8" width="9.140625" style="300"/>
    <col min="9" max="9" width="2.7109375" style="67" customWidth="1"/>
    <col min="10" max="10" width="12" style="300" customWidth="1"/>
    <col min="11" max="11" width="1.7109375" style="67" customWidth="1"/>
    <col min="12" max="12" width="9.140625" style="300"/>
    <col min="13" max="13" width="2.7109375" style="67" customWidth="1"/>
    <col min="14" max="14" width="12.28515625" style="300" customWidth="1"/>
    <col min="15" max="15" width="1.7109375" style="67" customWidth="1"/>
    <col min="16" max="16" width="9.140625" style="300"/>
    <col min="17" max="17" width="2.7109375" style="67" customWidth="1"/>
    <col min="18" max="18" width="11.5703125" style="300" customWidth="1"/>
    <col min="19" max="19" width="1.7109375" style="67" customWidth="1"/>
    <col min="20" max="20" width="9.140625" style="300"/>
    <col min="21" max="21" width="2.7109375" style="67" customWidth="1"/>
    <col min="22" max="22" width="1.7109375" style="67" customWidth="1"/>
    <col min="23" max="23" width="11" style="300" customWidth="1"/>
    <col min="24" max="24" width="2.7109375" style="67" customWidth="1"/>
    <col min="25" max="25" width="1.7109375" style="67" customWidth="1"/>
    <col min="26" max="26" width="12.7109375" style="300" customWidth="1"/>
    <col min="27" max="27" width="2.7109375" style="67" customWidth="1"/>
    <col min="28" max="28" width="1.7109375" style="67" customWidth="1"/>
    <col min="29" max="29" width="9.140625" style="300"/>
    <col min="30" max="30" width="2.7109375" style="67" customWidth="1"/>
    <col min="31" max="31" width="1.7109375" style="67" customWidth="1"/>
    <col min="32" max="32" width="12.42578125" style="300" customWidth="1"/>
    <col min="33" max="33" width="2.7109375" style="67" customWidth="1"/>
    <col min="34" max="34" width="1.7109375" style="67" customWidth="1"/>
    <col min="35" max="35" width="13.5703125" style="300" customWidth="1"/>
    <col min="36" max="16384" width="9.140625" style="300"/>
  </cols>
  <sheetData>
    <row r="1" spans="1:39" ht="18.75">
      <c r="A1" s="42" t="s">
        <v>529</v>
      </c>
      <c r="D1" s="523"/>
      <c r="F1" s="523"/>
      <c r="H1" s="523"/>
      <c r="J1" s="523"/>
      <c r="L1" s="523"/>
      <c r="N1" s="523"/>
      <c r="P1" s="523"/>
      <c r="R1" s="523"/>
      <c r="T1" s="523"/>
      <c r="W1" s="523"/>
      <c r="Z1" s="523"/>
      <c r="AC1" s="523"/>
      <c r="AF1" s="523"/>
      <c r="AI1" s="523"/>
    </row>
    <row r="2" spans="1:39">
      <c r="A2" s="524"/>
      <c r="D2" s="299"/>
      <c r="F2" s="299"/>
      <c r="H2" s="299"/>
      <c r="J2" s="299"/>
      <c r="L2" s="299"/>
      <c r="N2" s="299"/>
      <c r="P2" s="299"/>
      <c r="R2" s="299"/>
      <c r="T2" s="299"/>
      <c r="W2" s="299"/>
      <c r="Z2" s="299"/>
      <c r="AC2" s="299"/>
      <c r="AF2" s="299"/>
      <c r="AI2" s="299"/>
    </row>
    <row r="3" spans="1:39" s="509" customFormat="1" ht="39.75" customHeight="1">
      <c r="A3" s="507"/>
      <c r="B3" s="508" t="s">
        <v>0</v>
      </c>
      <c r="C3" s="909" t="s">
        <v>507</v>
      </c>
      <c r="D3" s="909"/>
      <c r="E3" s="508" t="s">
        <v>0</v>
      </c>
      <c r="F3" s="909" t="s">
        <v>508</v>
      </c>
      <c r="G3" s="909"/>
      <c r="H3" s="911"/>
      <c r="I3" s="508" t="s">
        <v>0</v>
      </c>
      <c r="J3" s="909" t="s">
        <v>509</v>
      </c>
      <c r="K3" s="909"/>
      <c r="L3" s="911"/>
      <c r="M3" s="508" t="s">
        <v>0</v>
      </c>
      <c r="N3" s="909" t="s">
        <v>510</v>
      </c>
      <c r="O3" s="909"/>
      <c r="P3" s="911"/>
      <c r="Q3" s="508" t="s">
        <v>0</v>
      </c>
      <c r="R3" s="909" t="s">
        <v>511</v>
      </c>
      <c r="S3" s="909"/>
      <c r="T3" s="911"/>
      <c r="U3" s="508" t="s">
        <v>0</v>
      </c>
      <c r="V3" s="909" t="s">
        <v>512</v>
      </c>
      <c r="W3" s="909"/>
      <c r="X3" s="508" t="s">
        <v>0</v>
      </c>
      <c r="Y3" s="909" t="s">
        <v>513</v>
      </c>
      <c r="Z3" s="909"/>
      <c r="AA3" s="508" t="s">
        <v>0</v>
      </c>
      <c r="AB3" s="909" t="s">
        <v>514</v>
      </c>
      <c r="AC3" s="909"/>
      <c r="AD3" s="508" t="s">
        <v>0</v>
      </c>
      <c r="AE3" s="909" t="s">
        <v>515</v>
      </c>
      <c r="AF3" s="909"/>
      <c r="AG3" s="508" t="s">
        <v>0</v>
      </c>
      <c r="AH3" s="910" t="s">
        <v>516</v>
      </c>
      <c r="AI3" s="910"/>
    </row>
    <row r="4" spans="1:39" s="509" customFormat="1" ht="9">
      <c r="A4" s="537" t="s">
        <v>1</v>
      </c>
      <c r="B4" s="508"/>
      <c r="C4" s="508"/>
      <c r="D4" s="538"/>
      <c r="E4" s="508"/>
      <c r="F4" s="510" t="s">
        <v>167</v>
      </c>
      <c r="G4" s="508" t="s">
        <v>208</v>
      </c>
      <c r="H4" s="511" t="s">
        <v>112</v>
      </c>
      <c r="I4" s="525"/>
      <c r="J4" s="510" t="s">
        <v>167</v>
      </c>
      <c r="K4" s="508" t="s">
        <v>208</v>
      </c>
      <c r="L4" s="511" t="s">
        <v>112</v>
      </c>
      <c r="M4" s="508"/>
      <c r="N4" s="510" t="s">
        <v>167</v>
      </c>
      <c r="O4" s="508" t="s">
        <v>208</v>
      </c>
      <c r="P4" s="511" t="s">
        <v>112</v>
      </c>
      <c r="Q4" s="508"/>
      <c r="R4" s="510" t="s">
        <v>167</v>
      </c>
      <c r="S4" s="508" t="s">
        <v>208</v>
      </c>
      <c r="T4" s="511" t="s">
        <v>112</v>
      </c>
      <c r="U4" s="508"/>
      <c r="V4" s="508"/>
      <c r="W4" s="538"/>
      <c r="X4" s="508"/>
      <c r="Y4" s="508"/>
      <c r="Z4" s="539"/>
      <c r="AA4" s="508"/>
      <c r="AB4" s="508"/>
      <c r="AC4" s="539"/>
      <c r="AD4" s="508"/>
      <c r="AE4" s="508"/>
      <c r="AF4" s="539"/>
      <c r="AG4" s="508"/>
      <c r="AH4" s="508"/>
      <c r="AI4" s="539"/>
    </row>
    <row r="5" spans="1:39" s="509" customFormat="1" ht="9">
      <c r="A5" s="512" t="s">
        <v>518</v>
      </c>
      <c r="B5" s="513"/>
      <c r="C5" s="508" t="s">
        <v>24</v>
      </c>
      <c r="D5" s="531">
        <v>4573200</v>
      </c>
      <c r="E5" s="508"/>
      <c r="F5" s="533">
        <v>0</v>
      </c>
      <c r="G5" s="525"/>
      <c r="H5" s="533">
        <v>0</v>
      </c>
      <c r="I5" s="508"/>
      <c r="J5" s="533">
        <v>0</v>
      </c>
      <c r="K5" s="525"/>
      <c r="L5" s="533">
        <v>0</v>
      </c>
      <c r="M5" s="508"/>
      <c r="N5" s="531">
        <v>0</v>
      </c>
      <c r="O5" s="525"/>
      <c r="P5" s="533">
        <v>0</v>
      </c>
      <c r="Q5" s="508"/>
      <c r="R5" s="533">
        <v>0</v>
      </c>
      <c r="S5" s="525"/>
      <c r="T5" s="533">
        <v>0</v>
      </c>
      <c r="U5" s="508"/>
      <c r="V5" s="508" t="s">
        <v>24</v>
      </c>
      <c r="W5" s="531">
        <v>0</v>
      </c>
      <c r="X5" s="508"/>
      <c r="Y5" s="508" t="s">
        <v>24</v>
      </c>
      <c r="Z5" s="531">
        <v>-866</v>
      </c>
      <c r="AA5" s="508"/>
      <c r="AB5" s="508" t="s">
        <v>24</v>
      </c>
      <c r="AC5" s="531">
        <v>0</v>
      </c>
      <c r="AD5" s="508"/>
      <c r="AE5" s="508" t="s">
        <v>24</v>
      </c>
      <c r="AF5" s="531">
        <v>0</v>
      </c>
      <c r="AG5" s="508"/>
      <c r="AH5" s="508" t="s">
        <v>24</v>
      </c>
      <c r="AI5" s="534">
        <f t="shared" ref="AI5:AI10" si="0">D5+H5+L5+P5+T5+SUM(W5:AF5)</f>
        <v>4572334</v>
      </c>
    </row>
    <row r="6" spans="1:39" s="509" customFormat="1" ht="9">
      <c r="A6" s="514" t="s">
        <v>519</v>
      </c>
      <c r="B6" s="513" t="s">
        <v>25</v>
      </c>
      <c r="C6" s="513"/>
      <c r="D6" s="531">
        <v>-2369</v>
      </c>
      <c r="E6" s="513" t="s">
        <v>25</v>
      </c>
      <c r="F6" s="531">
        <v>0</v>
      </c>
      <c r="G6" s="513"/>
      <c r="H6" s="531">
        <v>0</v>
      </c>
      <c r="I6" s="513" t="s">
        <v>25</v>
      </c>
      <c r="J6" s="531">
        <v>0</v>
      </c>
      <c r="K6" s="513"/>
      <c r="L6" s="531">
        <v>0</v>
      </c>
      <c r="M6" s="513" t="s">
        <v>25</v>
      </c>
      <c r="N6" s="531">
        <v>0</v>
      </c>
      <c r="O6" s="513"/>
      <c r="P6" s="531">
        <v>0</v>
      </c>
      <c r="Q6" s="513" t="s">
        <v>25</v>
      </c>
      <c r="R6" s="531">
        <v>0</v>
      </c>
      <c r="S6" s="513"/>
      <c r="T6" s="531">
        <v>0</v>
      </c>
      <c r="U6" s="513" t="s">
        <v>25</v>
      </c>
      <c r="V6" s="513"/>
      <c r="W6" s="531">
        <v>0</v>
      </c>
      <c r="X6" s="513" t="s">
        <v>25</v>
      </c>
      <c r="Y6" s="513"/>
      <c r="Z6" s="531">
        <v>0</v>
      </c>
      <c r="AA6" s="513" t="s">
        <v>25</v>
      </c>
      <c r="AB6" s="513"/>
      <c r="AC6" s="531">
        <v>0</v>
      </c>
      <c r="AD6" s="513" t="s">
        <v>25</v>
      </c>
      <c r="AE6" s="513"/>
      <c r="AF6" s="531">
        <v>0</v>
      </c>
      <c r="AG6" s="513" t="s">
        <v>25</v>
      </c>
      <c r="AH6" s="513"/>
      <c r="AI6" s="589">
        <f t="shared" si="0"/>
        <v>-2369</v>
      </c>
    </row>
    <row r="7" spans="1:39" s="509" customFormat="1" ht="9">
      <c r="A7" s="514" t="s">
        <v>62</v>
      </c>
      <c r="B7" s="508"/>
      <c r="C7" s="508" t="s">
        <v>25</v>
      </c>
      <c r="D7" s="531">
        <v>-20000</v>
      </c>
      <c r="E7" s="508"/>
      <c r="F7" s="531">
        <v>0</v>
      </c>
      <c r="G7" s="508" t="s">
        <v>25</v>
      </c>
      <c r="H7" s="531">
        <v>0</v>
      </c>
      <c r="I7" s="508"/>
      <c r="J7" s="531">
        <v>0</v>
      </c>
      <c r="K7" s="508" t="s">
        <v>25</v>
      </c>
      <c r="L7" s="531">
        <v>0</v>
      </c>
      <c r="M7" s="508"/>
      <c r="N7" s="531">
        <v>0</v>
      </c>
      <c r="O7" s="508" t="s">
        <v>25</v>
      </c>
      <c r="P7" s="531">
        <v>0</v>
      </c>
      <c r="Q7" s="508"/>
      <c r="R7" s="531">
        <v>0</v>
      </c>
      <c r="S7" s="508" t="s">
        <v>25</v>
      </c>
      <c r="T7" s="531">
        <v>0</v>
      </c>
      <c r="U7" s="508"/>
      <c r="V7" s="508" t="s">
        <v>25</v>
      </c>
      <c r="W7" s="531">
        <v>0</v>
      </c>
      <c r="X7" s="508"/>
      <c r="Y7" s="508" t="s">
        <v>25</v>
      </c>
      <c r="Z7" s="531">
        <v>0</v>
      </c>
      <c r="AA7" s="508"/>
      <c r="AB7" s="508" t="s">
        <v>25</v>
      </c>
      <c r="AC7" s="531">
        <v>0</v>
      </c>
      <c r="AD7" s="508"/>
      <c r="AE7" s="508" t="s">
        <v>25</v>
      </c>
      <c r="AF7" s="531">
        <v>0</v>
      </c>
      <c r="AG7" s="508"/>
      <c r="AH7" s="508" t="s">
        <v>25</v>
      </c>
      <c r="AI7" s="532">
        <f t="shared" si="0"/>
        <v>-20000</v>
      </c>
    </row>
    <row r="8" spans="1:39" s="509" customFormat="1" ht="9">
      <c r="A8" s="514" t="s">
        <v>781</v>
      </c>
      <c r="B8" s="508"/>
      <c r="C8" s="515"/>
      <c r="D8" s="531">
        <v>4674</v>
      </c>
      <c r="E8" s="515"/>
      <c r="F8" s="531">
        <v>0</v>
      </c>
      <c r="G8" s="515"/>
      <c r="H8" s="531">
        <v>0</v>
      </c>
      <c r="I8" s="515"/>
      <c r="J8" s="531">
        <v>0</v>
      </c>
      <c r="K8" s="515"/>
      <c r="L8" s="531">
        <v>0</v>
      </c>
      <c r="M8" s="515"/>
      <c r="N8" s="531">
        <v>0</v>
      </c>
      <c r="O8" s="515"/>
      <c r="P8" s="531">
        <v>0</v>
      </c>
      <c r="Q8" s="515"/>
      <c r="R8" s="531">
        <v>0</v>
      </c>
      <c r="S8" s="515"/>
      <c r="T8" s="531">
        <v>0</v>
      </c>
      <c r="U8" s="515"/>
      <c r="V8" s="515"/>
      <c r="W8" s="531">
        <v>0</v>
      </c>
      <c r="X8" s="515"/>
      <c r="Y8" s="515"/>
      <c r="Z8" s="531">
        <v>0</v>
      </c>
      <c r="AA8" s="515"/>
      <c r="AB8" s="515"/>
      <c r="AC8" s="531">
        <v>0</v>
      </c>
      <c r="AD8" s="515"/>
      <c r="AE8" s="515"/>
      <c r="AF8" s="531">
        <v>0</v>
      </c>
      <c r="AG8" s="515"/>
      <c r="AH8" s="515"/>
      <c r="AI8" s="589">
        <f t="shared" si="0"/>
        <v>4674</v>
      </c>
    </row>
    <row r="9" spans="1:39" s="509" customFormat="1" ht="9">
      <c r="A9" s="514" t="s">
        <v>45</v>
      </c>
      <c r="B9" s="508"/>
      <c r="C9" s="508" t="s">
        <v>25</v>
      </c>
      <c r="D9" s="531">
        <v>42352</v>
      </c>
      <c r="E9" s="508"/>
      <c r="F9" s="531">
        <v>0</v>
      </c>
      <c r="G9" s="508" t="s">
        <v>25</v>
      </c>
      <c r="H9" s="531">
        <v>0</v>
      </c>
      <c r="I9" s="508"/>
      <c r="J9" s="531">
        <v>0</v>
      </c>
      <c r="K9" s="508" t="s">
        <v>25</v>
      </c>
      <c r="L9" s="531">
        <v>0</v>
      </c>
      <c r="M9" s="508"/>
      <c r="N9" s="531">
        <v>0</v>
      </c>
      <c r="O9" s="508" t="s">
        <v>25</v>
      </c>
      <c r="P9" s="531">
        <v>0</v>
      </c>
      <c r="Q9" s="508"/>
      <c r="R9" s="531">
        <v>0</v>
      </c>
      <c r="S9" s="508" t="s">
        <v>25</v>
      </c>
      <c r="T9" s="531">
        <v>0</v>
      </c>
      <c r="U9" s="508"/>
      <c r="V9" s="508" t="s">
        <v>25</v>
      </c>
      <c r="W9" s="531">
        <v>0</v>
      </c>
      <c r="X9" s="508"/>
      <c r="Y9" s="508" t="s">
        <v>25</v>
      </c>
      <c r="Z9" s="531">
        <v>0</v>
      </c>
      <c r="AA9" s="508"/>
      <c r="AB9" s="508" t="s">
        <v>25</v>
      </c>
      <c r="AC9" s="531">
        <v>0</v>
      </c>
      <c r="AD9" s="508"/>
      <c r="AE9" s="508" t="s">
        <v>25</v>
      </c>
      <c r="AF9" s="531">
        <v>0</v>
      </c>
      <c r="AG9" s="508"/>
      <c r="AH9" s="508" t="s">
        <v>25</v>
      </c>
      <c r="AI9" s="589">
        <f t="shared" si="0"/>
        <v>42352</v>
      </c>
    </row>
    <row r="10" spans="1:39" s="509" customFormat="1" ht="9">
      <c r="A10" s="514" t="s">
        <v>517</v>
      </c>
      <c r="B10" s="508"/>
      <c r="C10" s="508" t="s">
        <v>25</v>
      </c>
      <c r="D10" s="531">
        <v>0</v>
      </c>
      <c r="E10" s="508"/>
      <c r="F10" s="531">
        <v>0</v>
      </c>
      <c r="G10" s="508" t="s">
        <v>25</v>
      </c>
      <c r="H10" s="531">
        <v>0</v>
      </c>
      <c r="I10" s="508"/>
      <c r="J10" s="531">
        <v>0</v>
      </c>
      <c r="K10" s="508" t="s">
        <v>25</v>
      </c>
      <c r="L10" s="531">
        <v>0</v>
      </c>
      <c r="M10" s="508"/>
      <c r="N10" s="531">
        <v>0</v>
      </c>
      <c r="O10" s="508" t="s">
        <v>25</v>
      </c>
      <c r="P10" s="531">
        <v>0</v>
      </c>
      <c r="Q10" s="508"/>
      <c r="R10" s="531">
        <v>0</v>
      </c>
      <c r="S10" s="508" t="s">
        <v>25</v>
      </c>
      <c r="T10" s="531">
        <v>0</v>
      </c>
      <c r="U10" s="508"/>
      <c r="V10" s="508" t="s">
        <v>25</v>
      </c>
      <c r="W10" s="531">
        <v>0</v>
      </c>
      <c r="X10" s="508"/>
      <c r="Y10" s="508" t="s">
        <v>25</v>
      </c>
      <c r="Z10" s="531">
        <v>988</v>
      </c>
      <c r="AA10" s="508"/>
      <c r="AB10" s="508" t="s">
        <v>25</v>
      </c>
      <c r="AC10" s="531">
        <v>0</v>
      </c>
      <c r="AD10" s="508"/>
      <c r="AE10" s="508" t="s">
        <v>25</v>
      </c>
      <c r="AF10" s="531">
        <v>0</v>
      </c>
      <c r="AG10" s="508"/>
      <c r="AH10" s="508" t="s">
        <v>25</v>
      </c>
      <c r="AI10" s="589">
        <f t="shared" si="0"/>
        <v>988</v>
      </c>
    </row>
    <row r="11" spans="1:39" s="509" customFormat="1" ht="9.75" thickBot="1">
      <c r="A11" s="516" t="s">
        <v>673</v>
      </c>
      <c r="B11" s="508"/>
      <c r="C11" s="540" t="s">
        <v>24</v>
      </c>
      <c r="D11" s="541">
        <f>SUM(D5:D10)</f>
        <v>4597857</v>
      </c>
      <c r="E11" s="508"/>
      <c r="F11" s="541">
        <f>SUM(F5:F10)</f>
        <v>0</v>
      </c>
      <c r="G11" s="525"/>
      <c r="H11" s="541">
        <f>SUM(H5:H10)</f>
        <v>0</v>
      </c>
      <c r="I11" s="508"/>
      <c r="J11" s="541">
        <f>SUM(J5:J10)</f>
        <v>0</v>
      </c>
      <c r="K11" s="525"/>
      <c r="L11" s="541">
        <f>SUM(L5:L10)</f>
        <v>0</v>
      </c>
      <c r="M11" s="508"/>
      <c r="N11" s="541">
        <f>SUM(N5:N10)</f>
        <v>0</v>
      </c>
      <c r="O11" s="525"/>
      <c r="P11" s="541">
        <f>SUM(P5:P10)</f>
        <v>0</v>
      </c>
      <c r="Q11" s="508"/>
      <c r="R11" s="541">
        <f>SUM(R5:R10)</f>
        <v>0</v>
      </c>
      <c r="S11" s="525"/>
      <c r="T11" s="541">
        <f>SUM(T5:T10)</f>
        <v>0</v>
      </c>
      <c r="U11" s="508"/>
      <c r="V11" s="540" t="s">
        <v>24</v>
      </c>
      <c r="W11" s="541">
        <f>SUM(W5:W10)</f>
        <v>0</v>
      </c>
      <c r="X11" s="508"/>
      <c r="Y11" s="540" t="s">
        <v>24</v>
      </c>
      <c r="Z11" s="541">
        <f>SUM(Z5:Z10)</f>
        <v>122</v>
      </c>
      <c r="AA11" s="508"/>
      <c r="AB11" s="540" t="s">
        <v>24</v>
      </c>
      <c r="AC11" s="541">
        <f>SUM(AC5:AC10)</f>
        <v>0</v>
      </c>
      <c r="AD11" s="508"/>
      <c r="AE11" s="540" t="s">
        <v>24</v>
      </c>
      <c r="AF11" s="541">
        <f>SUM(AF5:AF10)</f>
        <v>0</v>
      </c>
      <c r="AG11" s="508"/>
      <c r="AH11" s="540" t="s">
        <v>24</v>
      </c>
      <c r="AI11" s="541">
        <f>SUM(AI5:AI10)</f>
        <v>4597979</v>
      </c>
      <c r="AJ11" s="517"/>
      <c r="AK11" s="517"/>
      <c r="AL11" s="517"/>
      <c r="AM11" s="517"/>
    </row>
    <row r="12" spans="1:39" s="509" customFormat="1" ht="9.75" thickTop="1">
      <c r="A12" s="516" t="s">
        <v>62</v>
      </c>
      <c r="B12" s="508"/>
      <c r="C12" s="508"/>
      <c r="D12" s="531">
        <v>-100000</v>
      </c>
      <c r="E12" s="508"/>
      <c r="F12" s="531"/>
      <c r="G12" s="508"/>
      <c r="H12" s="531"/>
      <c r="I12" s="508"/>
      <c r="J12" s="531"/>
      <c r="K12" s="508"/>
      <c r="L12" s="531"/>
      <c r="M12" s="508"/>
      <c r="N12" s="531"/>
      <c r="O12" s="508"/>
      <c r="P12" s="531"/>
      <c r="Q12" s="508"/>
      <c r="R12" s="531"/>
      <c r="S12" s="508"/>
      <c r="T12" s="531"/>
      <c r="U12" s="508"/>
      <c r="V12" s="508"/>
      <c r="W12" s="531"/>
      <c r="X12" s="508"/>
      <c r="Y12" s="508"/>
      <c r="Z12" s="531"/>
      <c r="AA12" s="508"/>
      <c r="AB12" s="508"/>
      <c r="AC12" s="531"/>
      <c r="AD12" s="508"/>
      <c r="AE12" s="508"/>
      <c r="AF12" s="531"/>
      <c r="AG12" s="508"/>
      <c r="AH12" s="508"/>
      <c r="AI12" s="532">
        <f>D12+H12+L12+P12+T12+SUM(W12:AF12)</f>
        <v>-100000</v>
      </c>
    </row>
    <row r="13" spans="1:39" s="509" customFormat="1" ht="9">
      <c r="A13" s="516" t="s">
        <v>520</v>
      </c>
      <c r="B13" s="508"/>
      <c r="C13" s="525"/>
      <c r="D13" s="531">
        <v>-4497857</v>
      </c>
      <c r="E13" s="525"/>
      <c r="F13" s="531">
        <v>0</v>
      </c>
      <c r="G13" s="525"/>
      <c r="H13" s="531">
        <v>0</v>
      </c>
      <c r="I13" s="525"/>
      <c r="J13" s="531">
        <v>0</v>
      </c>
      <c r="K13" s="525"/>
      <c r="L13" s="531">
        <v>0</v>
      </c>
      <c r="M13" s="525"/>
      <c r="N13" s="531">
        <v>0</v>
      </c>
      <c r="O13" s="525"/>
      <c r="P13" s="531">
        <v>0</v>
      </c>
      <c r="Q13" s="525"/>
      <c r="R13" s="531">
        <v>0</v>
      </c>
      <c r="S13" s="525"/>
      <c r="T13" s="531">
        <v>0</v>
      </c>
      <c r="U13" s="525"/>
      <c r="V13" s="525"/>
      <c r="W13" s="531">
        <v>4521132</v>
      </c>
      <c r="X13" s="525"/>
      <c r="Y13" s="525"/>
      <c r="Z13" s="531">
        <v>0</v>
      </c>
      <c r="AA13" s="525"/>
      <c r="AB13" s="525"/>
      <c r="AC13" s="531">
        <v>0</v>
      </c>
      <c r="AD13" s="525"/>
      <c r="AE13" s="525"/>
      <c r="AF13" s="531">
        <v>0</v>
      </c>
      <c r="AG13" s="525"/>
      <c r="AH13" s="525"/>
      <c r="AI13" s="532">
        <f>D13+H13+L13+P13+T13+SUM(W13:AF13)</f>
        <v>23275</v>
      </c>
      <c r="AJ13" s="517"/>
      <c r="AK13" s="517"/>
      <c r="AL13" s="517"/>
      <c r="AM13" s="517"/>
    </row>
    <row r="14" spans="1:39" s="509" customFormat="1" ht="9">
      <c r="A14" s="516" t="s">
        <v>778</v>
      </c>
      <c r="B14" s="515"/>
      <c r="C14" s="518"/>
      <c r="D14" s="531">
        <v>0</v>
      </c>
      <c r="E14" s="518"/>
      <c r="F14" s="531">
        <v>46000000</v>
      </c>
      <c r="G14" s="518"/>
      <c r="H14" s="531">
        <v>0</v>
      </c>
      <c r="I14" s="518"/>
      <c r="J14" s="531">
        <v>96933192</v>
      </c>
      <c r="K14" s="518"/>
      <c r="L14" s="531">
        <v>1</v>
      </c>
      <c r="M14" s="518"/>
      <c r="N14" s="531">
        <v>10006269</v>
      </c>
      <c r="O14" s="518"/>
      <c r="P14" s="531">
        <v>0</v>
      </c>
      <c r="Q14" s="518"/>
      <c r="R14" s="531">
        <v>69282736</v>
      </c>
      <c r="S14" s="518"/>
      <c r="T14" s="531">
        <v>1</v>
      </c>
      <c r="U14" s="518"/>
      <c r="V14" s="518"/>
      <c r="W14" s="531">
        <v>-15856</v>
      </c>
      <c r="X14" s="518"/>
      <c r="Y14" s="518"/>
      <c r="Z14" s="531">
        <v>0</v>
      </c>
      <c r="AA14" s="518"/>
      <c r="AB14" s="518"/>
      <c r="AC14" s="531">
        <v>0</v>
      </c>
      <c r="AD14" s="518"/>
      <c r="AE14" s="518"/>
      <c r="AF14" s="531">
        <v>0</v>
      </c>
      <c r="AG14" s="518"/>
      <c r="AH14" s="518"/>
      <c r="AI14" s="532">
        <f>D14+H14+L14+P14+T14+SUM(W14:AF14)</f>
        <v>-15854</v>
      </c>
      <c r="AJ14" s="517"/>
      <c r="AK14" s="517"/>
      <c r="AL14" s="517"/>
      <c r="AM14" s="517"/>
    </row>
    <row r="15" spans="1:39" s="509" customFormat="1" ht="18">
      <c r="A15" s="516" t="s">
        <v>521</v>
      </c>
      <c r="B15" s="515"/>
      <c r="C15" s="518"/>
      <c r="D15" s="531">
        <v>0</v>
      </c>
      <c r="E15" s="518"/>
      <c r="F15" s="531">
        <v>0</v>
      </c>
      <c r="G15" s="518"/>
      <c r="H15" s="531">
        <v>0</v>
      </c>
      <c r="I15" s="518"/>
      <c r="J15" s="531">
        <v>0</v>
      </c>
      <c r="K15" s="518"/>
      <c r="L15" s="531">
        <v>0</v>
      </c>
      <c r="M15" s="518"/>
      <c r="N15" s="531">
        <v>0</v>
      </c>
      <c r="O15" s="518"/>
      <c r="P15" s="531">
        <v>0</v>
      </c>
      <c r="Q15" s="518"/>
      <c r="R15" s="531">
        <v>0</v>
      </c>
      <c r="S15" s="518"/>
      <c r="T15" s="531">
        <v>0</v>
      </c>
      <c r="U15" s="518"/>
      <c r="V15" s="518"/>
      <c r="W15" s="531">
        <v>-78232</v>
      </c>
      <c r="X15" s="518"/>
      <c r="Y15" s="518"/>
      <c r="Z15" s="531">
        <v>0</v>
      </c>
      <c r="AA15" s="518"/>
      <c r="AB15" s="518"/>
      <c r="AC15" s="531">
        <v>0</v>
      </c>
      <c r="AD15" s="518"/>
      <c r="AE15" s="518"/>
      <c r="AF15" s="531">
        <v>0</v>
      </c>
      <c r="AG15" s="518"/>
      <c r="AH15" s="518"/>
      <c r="AI15" s="532">
        <f>D15+H15+L15+P15+T15+SUM(W15:AF15)</f>
        <v>-78232</v>
      </c>
      <c r="AJ15" s="517"/>
      <c r="AK15" s="517"/>
      <c r="AL15" s="517"/>
      <c r="AM15" s="517"/>
    </row>
    <row r="16" spans="1:39" s="509" customFormat="1" ht="9">
      <c r="A16" s="516" t="s">
        <v>522</v>
      </c>
      <c r="B16" s="515"/>
      <c r="C16" s="515"/>
      <c r="D16" s="531">
        <v>0</v>
      </c>
      <c r="E16" s="515"/>
      <c r="F16" s="531">
        <v>0</v>
      </c>
      <c r="G16" s="515"/>
      <c r="H16" s="531">
        <v>0</v>
      </c>
      <c r="I16" s="515"/>
      <c r="J16" s="531">
        <v>0</v>
      </c>
      <c r="K16" s="515"/>
      <c r="L16" s="531">
        <v>0</v>
      </c>
      <c r="M16" s="515"/>
      <c r="N16" s="531">
        <v>0</v>
      </c>
      <c r="O16" s="515"/>
      <c r="P16" s="531">
        <v>0</v>
      </c>
      <c r="Q16" s="515"/>
      <c r="R16" s="531">
        <v>0</v>
      </c>
      <c r="S16" s="515"/>
      <c r="T16" s="531">
        <v>0</v>
      </c>
      <c r="U16" s="515"/>
      <c r="V16" s="515"/>
      <c r="W16" s="531">
        <v>-1607529</v>
      </c>
      <c r="X16" s="515"/>
      <c r="Y16" s="515"/>
      <c r="Z16" s="531">
        <v>0</v>
      </c>
      <c r="AA16" s="515"/>
      <c r="AB16" s="515"/>
      <c r="AC16" s="531">
        <v>0</v>
      </c>
      <c r="AD16" s="515"/>
      <c r="AE16" s="515"/>
      <c r="AF16" s="531">
        <v>1607529</v>
      </c>
      <c r="AG16" s="515"/>
      <c r="AH16" s="515"/>
      <c r="AI16" s="532">
        <f>D16+H16+L16+P16+T16+SUM(W16:AF16)</f>
        <v>0</v>
      </c>
    </row>
    <row r="17" spans="1:39" s="509" customFormat="1" ht="9">
      <c r="A17" s="516" t="s">
        <v>523</v>
      </c>
      <c r="B17" s="515"/>
      <c r="C17" s="515"/>
      <c r="D17" s="531">
        <v>0</v>
      </c>
      <c r="E17" s="515"/>
      <c r="F17" s="531">
        <v>0</v>
      </c>
      <c r="G17" s="515"/>
      <c r="H17" s="531">
        <v>0</v>
      </c>
      <c r="I17" s="515"/>
      <c r="J17" s="531">
        <v>0</v>
      </c>
      <c r="K17" s="515"/>
      <c r="L17" s="531">
        <v>0</v>
      </c>
      <c r="M17" s="515"/>
      <c r="N17" s="531">
        <v>0</v>
      </c>
      <c r="O17" s="515"/>
      <c r="P17" s="531">
        <v>0</v>
      </c>
      <c r="Q17" s="515"/>
      <c r="R17" s="531">
        <v>0</v>
      </c>
      <c r="S17" s="515"/>
      <c r="T17" s="531">
        <v>0</v>
      </c>
      <c r="U17" s="515"/>
      <c r="V17" s="515"/>
      <c r="W17" s="531">
        <v>0</v>
      </c>
      <c r="X17" s="515"/>
      <c r="Y17" s="515"/>
      <c r="Z17" s="531">
        <v>0</v>
      </c>
      <c r="AA17" s="515"/>
      <c r="AB17" s="515"/>
      <c r="AC17" s="531">
        <v>0</v>
      </c>
      <c r="AD17" s="515"/>
      <c r="AE17" s="515"/>
      <c r="AF17" s="531">
        <v>0</v>
      </c>
      <c r="AG17" s="515"/>
      <c r="AH17" s="515"/>
      <c r="AI17" s="532">
        <f t="shared" ref="AI17:AI23" si="1">D17+H17+L17+P17+T17+SUM(W17:AF17)</f>
        <v>0</v>
      </c>
    </row>
    <row r="18" spans="1:39" s="509" customFormat="1" ht="9">
      <c r="A18" s="516" t="s">
        <v>524</v>
      </c>
      <c r="B18" s="508" t="s">
        <v>0</v>
      </c>
      <c r="C18" s="508"/>
      <c r="D18" s="531">
        <v>0</v>
      </c>
      <c r="E18" s="508" t="s">
        <v>0</v>
      </c>
      <c r="F18" s="531">
        <v>0</v>
      </c>
      <c r="G18" s="508"/>
      <c r="H18" s="531">
        <v>0</v>
      </c>
      <c r="I18" s="508" t="s">
        <v>0</v>
      </c>
      <c r="J18" s="531">
        <v>0</v>
      </c>
      <c r="K18" s="508"/>
      <c r="L18" s="531">
        <v>0</v>
      </c>
      <c r="M18" s="508" t="s">
        <v>0</v>
      </c>
      <c r="N18" s="531">
        <v>0</v>
      </c>
      <c r="O18" s="508"/>
      <c r="P18" s="531">
        <v>0</v>
      </c>
      <c r="Q18" s="508" t="s">
        <v>0</v>
      </c>
      <c r="R18" s="531">
        <v>0</v>
      </c>
      <c r="S18" s="508"/>
      <c r="T18" s="531">
        <v>0</v>
      </c>
      <c r="U18" s="508" t="s">
        <v>0</v>
      </c>
      <c r="V18" s="508"/>
      <c r="W18" s="531">
        <v>0</v>
      </c>
      <c r="X18" s="508" t="s">
        <v>0</v>
      </c>
      <c r="Y18" s="508"/>
      <c r="Z18" s="531">
        <v>0</v>
      </c>
      <c r="AA18" s="508" t="s">
        <v>0</v>
      </c>
      <c r="AB18" s="508"/>
      <c r="AC18" s="531">
        <v>0</v>
      </c>
      <c r="AD18" s="508" t="s">
        <v>0</v>
      </c>
      <c r="AE18" s="508"/>
      <c r="AF18" s="531">
        <v>-11909</v>
      </c>
      <c r="AG18" s="508" t="s">
        <v>0</v>
      </c>
      <c r="AH18" s="508"/>
      <c r="AI18" s="532">
        <f t="shared" si="1"/>
        <v>-11909</v>
      </c>
    </row>
    <row r="19" spans="1:39" s="509" customFormat="1" ht="9">
      <c r="A19" s="516" t="s">
        <v>706</v>
      </c>
      <c r="B19" s="508"/>
      <c r="C19" s="508"/>
      <c r="D19" s="531">
        <v>0</v>
      </c>
      <c r="E19" s="508"/>
      <c r="F19" s="531">
        <v>0</v>
      </c>
      <c r="G19" s="508"/>
      <c r="H19" s="531">
        <v>0</v>
      </c>
      <c r="I19" s="508"/>
      <c r="J19" s="531">
        <v>0</v>
      </c>
      <c r="K19" s="508"/>
      <c r="L19" s="531">
        <v>0</v>
      </c>
      <c r="M19" s="508"/>
      <c r="N19" s="531">
        <v>0</v>
      </c>
      <c r="O19" s="508"/>
      <c r="P19" s="531">
        <v>0</v>
      </c>
      <c r="Q19" s="508"/>
      <c r="R19" s="531">
        <v>0</v>
      </c>
      <c r="S19" s="508"/>
      <c r="T19" s="531">
        <v>0</v>
      </c>
      <c r="U19" s="508"/>
      <c r="V19" s="508"/>
      <c r="W19" s="531">
        <v>0</v>
      </c>
      <c r="X19" s="508"/>
      <c r="Y19" s="508"/>
      <c r="Z19" s="531">
        <v>0</v>
      </c>
      <c r="AA19" s="508"/>
      <c r="AB19" s="508"/>
      <c r="AC19" s="531">
        <v>-11435</v>
      </c>
      <c r="AD19" s="508"/>
      <c r="AE19" s="508"/>
      <c r="AF19" s="531">
        <v>0</v>
      </c>
      <c r="AG19" s="508"/>
      <c r="AH19" s="508"/>
      <c r="AI19" s="532">
        <f>D19+H19+L19+P19+T19+SUM(W19:AF19)</f>
        <v>-11435</v>
      </c>
    </row>
    <row r="20" spans="1:39" s="509" customFormat="1" ht="9">
      <c r="A20" s="516" t="s">
        <v>779</v>
      </c>
      <c r="B20" s="513"/>
      <c r="C20" s="519"/>
      <c r="D20" s="531">
        <v>0</v>
      </c>
      <c r="E20" s="513"/>
      <c r="F20" s="531">
        <v>0</v>
      </c>
      <c r="G20" s="519"/>
      <c r="H20" s="531">
        <v>0</v>
      </c>
      <c r="I20" s="513"/>
      <c r="J20" s="531">
        <v>0</v>
      </c>
      <c r="K20" s="519"/>
      <c r="L20" s="531">
        <v>0</v>
      </c>
      <c r="M20" s="513"/>
      <c r="N20" s="531">
        <v>0</v>
      </c>
      <c r="O20" s="519"/>
      <c r="P20" s="531">
        <v>0</v>
      </c>
      <c r="Q20" s="513"/>
      <c r="R20" s="531">
        <v>0</v>
      </c>
      <c r="S20" s="519"/>
      <c r="T20" s="531">
        <v>0</v>
      </c>
      <c r="U20" s="513"/>
      <c r="V20" s="519"/>
      <c r="W20" s="531">
        <v>6763</v>
      </c>
      <c r="X20" s="513"/>
      <c r="Y20" s="519"/>
      <c r="Z20" s="531">
        <v>0</v>
      </c>
      <c r="AA20" s="513"/>
      <c r="AB20" s="519"/>
      <c r="AC20" s="531">
        <v>0</v>
      </c>
      <c r="AD20" s="513"/>
      <c r="AE20" s="519"/>
      <c r="AF20" s="531">
        <v>0</v>
      </c>
      <c r="AG20" s="513"/>
      <c r="AH20" s="519"/>
      <c r="AI20" s="532">
        <f t="shared" si="1"/>
        <v>6763</v>
      </c>
    </row>
    <row r="21" spans="1:39" s="509" customFormat="1" ht="9">
      <c r="A21" s="516" t="s">
        <v>780</v>
      </c>
      <c r="B21" s="513"/>
      <c r="C21" s="519"/>
      <c r="D21" s="531">
        <v>0</v>
      </c>
      <c r="E21" s="513"/>
      <c r="F21" s="531">
        <v>0</v>
      </c>
      <c r="G21" s="519"/>
      <c r="H21" s="531">
        <v>0</v>
      </c>
      <c r="I21" s="513"/>
      <c r="J21" s="531">
        <v>0</v>
      </c>
      <c r="K21" s="519"/>
      <c r="L21" s="531">
        <v>0</v>
      </c>
      <c r="M21" s="513"/>
      <c r="N21" s="531">
        <v>0</v>
      </c>
      <c r="O21" s="519"/>
      <c r="P21" s="531">
        <v>0</v>
      </c>
      <c r="Q21" s="513"/>
      <c r="R21" s="531">
        <v>0</v>
      </c>
      <c r="S21" s="519"/>
      <c r="T21" s="531">
        <v>0</v>
      </c>
      <c r="U21" s="513"/>
      <c r="V21" s="519"/>
      <c r="W21" s="531">
        <v>20403</v>
      </c>
      <c r="X21" s="513"/>
      <c r="Y21" s="519"/>
      <c r="Z21" s="531">
        <v>0</v>
      </c>
      <c r="AA21" s="513"/>
      <c r="AB21" s="519"/>
      <c r="AC21" s="531">
        <v>0</v>
      </c>
      <c r="AD21" s="513"/>
      <c r="AE21" s="519"/>
      <c r="AF21" s="531">
        <v>0</v>
      </c>
      <c r="AG21" s="513"/>
      <c r="AH21" s="519"/>
      <c r="AI21" s="532">
        <f t="shared" si="1"/>
        <v>20403</v>
      </c>
    </row>
    <row r="22" spans="1:39" s="509" customFormat="1" ht="9">
      <c r="A22" s="516" t="s">
        <v>45</v>
      </c>
      <c r="B22" s="513" t="s">
        <v>25</v>
      </c>
      <c r="C22" s="513"/>
      <c r="D22" s="531">
        <v>0</v>
      </c>
      <c r="E22" s="513" t="s">
        <v>25</v>
      </c>
      <c r="F22" s="531">
        <v>0</v>
      </c>
      <c r="G22" s="513"/>
      <c r="H22" s="531">
        <v>0</v>
      </c>
      <c r="I22" s="513" t="s">
        <v>25</v>
      </c>
      <c r="J22" s="531">
        <v>0</v>
      </c>
      <c r="K22" s="513"/>
      <c r="L22" s="531">
        <v>0</v>
      </c>
      <c r="M22" s="513" t="s">
        <v>25</v>
      </c>
      <c r="N22" s="531">
        <v>0</v>
      </c>
      <c r="O22" s="513"/>
      <c r="P22" s="531">
        <v>0</v>
      </c>
      <c r="Q22" s="513" t="s">
        <v>25</v>
      </c>
      <c r="R22" s="531">
        <v>0</v>
      </c>
      <c r="S22" s="513"/>
      <c r="T22" s="531">
        <v>0</v>
      </c>
      <c r="U22" s="513" t="s">
        <v>25</v>
      </c>
      <c r="V22" s="513"/>
      <c r="W22" s="531">
        <v>0</v>
      </c>
      <c r="X22" s="513" t="s">
        <v>25</v>
      </c>
      <c r="Y22" s="513"/>
      <c r="Z22" s="531">
        <v>0</v>
      </c>
      <c r="AA22" s="513" t="s">
        <v>25</v>
      </c>
      <c r="AB22" s="513"/>
      <c r="AC22" s="531">
        <v>12828</v>
      </c>
      <c r="AD22" s="513" t="s">
        <v>25</v>
      </c>
      <c r="AE22" s="513"/>
      <c r="AF22" s="531">
        <v>11988</v>
      </c>
      <c r="AG22" s="513" t="s">
        <v>25</v>
      </c>
      <c r="AH22" s="513"/>
      <c r="AI22" s="532">
        <f t="shared" si="1"/>
        <v>24816</v>
      </c>
    </row>
    <row r="23" spans="1:39" s="509" customFormat="1" ht="9">
      <c r="A23" s="516" t="s">
        <v>517</v>
      </c>
      <c r="B23" s="508"/>
      <c r="C23" s="543"/>
      <c r="D23" s="544">
        <v>0</v>
      </c>
      <c r="E23" s="508"/>
      <c r="F23" s="544">
        <v>0</v>
      </c>
      <c r="G23" s="525"/>
      <c r="H23" s="544">
        <v>0</v>
      </c>
      <c r="I23" s="508"/>
      <c r="J23" s="544">
        <v>0</v>
      </c>
      <c r="K23" s="525"/>
      <c r="L23" s="544">
        <v>0</v>
      </c>
      <c r="M23" s="508"/>
      <c r="N23" s="544">
        <v>0</v>
      </c>
      <c r="O23" s="525"/>
      <c r="P23" s="544">
        <v>0</v>
      </c>
      <c r="Q23" s="508"/>
      <c r="R23" s="544">
        <v>0</v>
      </c>
      <c r="S23" s="525"/>
      <c r="T23" s="544">
        <v>0</v>
      </c>
      <c r="U23" s="508"/>
      <c r="V23" s="543"/>
      <c r="W23" s="544">
        <v>0</v>
      </c>
      <c r="X23" s="508"/>
      <c r="Y23" s="543"/>
      <c r="Z23" s="544">
        <v>-647</v>
      </c>
      <c r="AA23" s="508"/>
      <c r="AB23" s="543"/>
      <c r="AC23" s="544">
        <v>0</v>
      </c>
      <c r="AD23" s="508"/>
      <c r="AE23" s="543"/>
      <c r="AF23" s="544">
        <v>-359</v>
      </c>
      <c r="AG23" s="508"/>
      <c r="AH23" s="543"/>
      <c r="AI23" s="545">
        <f t="shared" si="1"/>
        <v>-1006</v>
      </c>
    </row>
    <row r="24" spans="1:39" s="509" customFormat="1" ht="9" hidden="1">
      <c r="A24" s="520" t="s">
        <v>526</v>
      </c>
      <c r="B24" s="508"/>
      <c r="C24" s="508" t="s">
        <v>25</v>
      </c>
      <c r="D24" s="531"/>
      <c r="E24" s="508"/>
      <c r="F24" s="531"/>
      <c r="G24" s="508" t="s">
        <v>25</v>
      </c>
      <c r="H24" s="535" t="s">
        <v>527</v>
      </c>
      <c r="I24" s="508"/>
      <c r="J24" s="531"/>
      <c r="K24" s="508" t="s">
        <v>25</v>
      </c>
      <c r="L24" s="531"/>
      <c r="M24" s="508"/>
      <c r="N24" s="531"/>
      <c r="O24" s="508" t="s">
        <v>25</v>
      </c>
      <c r="P24" s="531"/>
      <c r="Q24" s="508"/>
      <c r="R24" s="531"/>
      <c r="S24" s="508" t="s">
        <v>25</v>
      </c>
      <c r="T24" s="531"/>
      <c r="U24" s="508"/>
      <c r="V24" s="508" t="s">
        <v>25</v>
      </c>
      <c r="W24" s="531"/>
      <c r="X24" s="508"/>
      <c r="Y24" s="508" t="s">
        <v>25</v>
      </c>
      <c r="Z24" s="531"/>
      <c r="AA24" s="508"/>
      <c r="AB24" s="508" t="s">
        <v>25</v>
      </c>
      <c r="AC24" s="531"/>
      <c r="AD24" s="508"/>
      <c r="AE24" s="508" t="s">
        <v>25</v>
      </c>
      <c r="AF24" s="531"/>
      <c r="AG24" s="508"/>
      <c r="AH24" s="508" t="s">
        <v>25</v>
      </c>
      <c r="AI24" s="536"/>
    </row>
    <row r="25" spans="1:39" s="509" customFormat="1" ht="9.75" thickBot="1">
      <c r="A25" s="521" t="s">
        <v>528</v>
      </c>
      <c r="B25" s="508"/>
      <c r="C25" s="540" t="s">
        <v>24</v>
      </c>
      <c r="D25" s="541">
        <f>SUM(D11:D23)</f>
        <v>0</v>
      </c>
      <c r="E25" s="508"/>
      <c r="F25" s="541">
        <f>SUM(F11:F23)</f>
        <v>46000000</v>
      </c>
      <c r="G25" s="525"/>
      <c r="H25" s="541">
        <f>SUM(H11:H23)</f>
        <v>0</v>
      </c>
      <c r="I25" s="508"/>
      <c r="J25" s="541">
        <f>SUM(J11:J23)</f>
        <v>96933192</v>
      </c>
      <c r="K25" s="525"/>
      <c r="L25" s="541">
        <f>SUM(L11:L23)</f>
        <v>1</v>
      </c>
      <c r="M25" s="508"/>
      <c r="N25" s="541">
        <f>SUM(N11:N23)</f>
        <v>10006269</v>
      </c>
      <c r="O25" s="525"/>
      <c r="P25" s="541">
        <f>SUM(P11:P23)</f>
        <v>0</v>
      </c>
      <c r="Q25" s="508"/>
      <c r="R25" s="541">
        <f>SUM(R11:R23)</f>
        <v>69282736</v>
      </c>
      <c r="S25" s="525"/>
      <c r="T25" s="541">
        <f>SUM(T11:T23)</f>
        <v>1</v>
      </c>
      <c r="U25" s="508"/>
      <c r="V25" s="540" t="s">
        <v>24</v>
      </c>
      <c r="W25" s="541">
        <f>SUM(W11:W23)</f>
        <v>2846681</v>
      </c>
      <c r="X25" s="508"/>
      <c r="Y25" s="540" t="s">
        <v>24</v>
      </c>
      <c r="Z25" s="541">
        <f>SUM(Z11:Z23)</f>
        <v>-525</v>
      </c>
      <c r="AA25" s="508"/>
      <c r="AB25" s="540" t="s">
        <v>24</v>
      </c>
      <c r="AC25" s="541">
        <f>SUM(AC11:AC23)</f>
        <v>1393</v>
      </c>
      <c r="AD25" s="508"/>
      <c r="AE25" s="540" t="s">
        <v>24</v>
      </c>
      <c r="AF25" s="541">
        <f>SUM(AF11:AF23)</f>
        <v>1607249</v>
      </c>
      <c r="AG25" s="508"/>
      <c r="AH25" s="540" t="s">
        <v>24</v>
      </c>
      <c r="AI25" s="541">
        <f>SUM(AI11:AI23)</f>
        <v>4454800</v>
      </c>
      <c r="AJ25" s="522"/>
      <c r="AK25" s="522"/>
      <c r="AL25" s="522"/>
      <c r="AM25" s="522"/>
    </row>
    <row r="26" spans="1:39" s="439" customFormat="1" ht="12" thickTop="1">
      <c r="A26" s="590"/>
      <c r="B26" s="591" t="s">
        <v>582</v>
      </c>
      <c r="C26" s="592" t="s">
        <v>25</v>
      </c>
      <c r="D26" s="593">
        <f>D25-FS_FinancialCondition!D38</f>
        <v>0</v>
      </c>
      <c r="E26" s="437"/>
      <c r="F26" s="436"/>
      <c r="G26" s="437" t="s">
        <v>25</v>
      </c>
      <c r="H26" s="436">
        <f>H25-FS_FinancialCondition!D40</f>
        <v>0</v>
      </c>
      <c r="I26" s="437"/>
      <c r="J26" s="436"/>
      <c r="K26" s="437" t="s">
        <v>25</v>
      </c>
      <c r="L26" s="436">
        <f>L25-FS_FinancialCondition!D41</f>
        <v>0</v>
      </c>
      <c r="M26" s="437"/>
      <c r="N26" s="436"/>
      <c r="O26" s="437" t="s">
        <v>25</v>
      </c>
      <c r="P26" s="436">
        <f>P25-FS_FinancialCondition!D42</f>
        <v>0</v>
      </c>
      <c r="Q26" s="437"/>
      <c r="R26" s="436"/>
      <c r="S26" s="437" t="s">
        <v>25</v>
      </c>
      <c r="T26" s="436">
        <f>T25-FS_FinancialCondition!D43</f>
        <v>0</v>
      </c>
      <c r="U26" s="437"/>
      <c r="V26" s="437" t="s">
        <v>25</v>
      </c>
      <c r="W26" s="436">
        <f>W25-FS_FinancialCondition!D44</f>
        <v>0</v>
      </c>
      <c r="X26" s="437"/>
      <c r="Y26" s="437" t="s">
        <v>25</v>
      </c>
      <c r="Z26" s="436">
        <f>Z25-FS_FinancialCondition!D45</f>
        <v>0</v>
      </c>
      <c r="AA26" s="437"/>
      <c r="AB26" s="437" t="s">
        <v>25</v>
      </c>
      <c r="AC26" s="436">
        <f>AC25-FS_FinancialCondition!D46</f>
        <v>0</v>
      </c>
      <c r="AD26" s="437"/>
      <c r="AE26" s="437" t="s">
        <v>25</v>
      </c>
      <c r="AF26" s="436">
        <f>AF25-FS_FinancialCondition!D48</f>
        <v>0</v>
      </c>
      <c r="AG26" s="437"/>
      <c r="AH26" s="437" t="s">
        <v>25</v>
      </c>
      <c r="AI26" s="436">
        <f>AI25-FS_FinancialCondition!D49</f>
        <v>0</v>
      </c>
      <c r="AJ26" s="438"/>
      <c r="AK26" s="438"/>
      <c r="AL26" s="438"/>
      <c r="AM26" s="438"/>
    </row>
    <row r="27" spans="1:39" s="301" customFormat="1">
      <c r="A27" s="526"/>
      <c r="B27" s="527"/>
      <c r="C27" s="527" t="s">
        <v>25</v>
      </c>
      <c r="D27" s="528"/>
      <c r="E27" s="529"/>
      <c r="F27" s="528"/>
      <c r="G27" s="529" t="s">
        <v>25</v>
      </c>
      <c r="H27" s="528"/>
      <c r="I27" s="529"/>
      <c r="J27" s="528"/>
      <c r="K27" s="529" t="s">
        <v>25</v>
      </c>
      <c r="L27" s="528"/>
      <c r="M27" s="529"/>
      <c r="N27" s="528"/>
      <c r="O27" s="529" t="s">
        <v>25</v>
      </c>
      <c r="P27" s="528"/>
      <c r="Q27" s="529"/>
      <c r="R27" s="528"/>
      <c r="S27" s="529" t="s">
        <v>25</v>
      </c>
      <c r="T27" s="528"/>
      <c r="U27" s="529"/>
      <c r="V27" s="529" t="s">
        <v>25</v>
      </c>
      <c r="W27" s="528"/>
      <c r="X27" s="529"/>
      <c r="Y27" s="529" t="s">
        <v>25</v>
      </c>
      <c r="Z27" s="528"/>
      <c r="AA27" s="529"/>
      <c r="AB27" s="529" t="s">
        <v>25</v>
      </c>
      <c r="AC27" s="528"/>
      <c r="AD27" s="529"/>
      <c r="AE27" s="529" t="s">
        <v>25</v>
      </c>
      <c r="AF27" s="528"/>
      <c r="AG27" s="529"/>
      <c r="AH27" s="529" t="s">
        <v>25</v>
      </c>
      <c r="AI27" s="528"/>
      <c r="AJ27" s="302"/>
      <c r="AK27" s="302"/>
      <c r="AL27" s="302"/>
      <c r="AM27" s="302"/>
    </row>
    <row r="28" spans="1:39">
      <c r="A28" s="523"/>
      <c r="B28" s="530"/>
      <c r="C28" s="530" t="s">
        <v>25</v>
      </c>
      <c r="D28" s="523"/>
      <c r="E28" s="530"/>
      <c r="F28" s="523"/>
      <c r="G28" s="530" t="s">
        <v>25</v>
      </c>
      <c r="H28" s="523"/>
      <c r="I28" s="530"/>
      <c r="J28" s="523"/>
      <c r="K28" s="530" t="s">
        <v>25</v>
      </c>
      <c r="L28" s="523"/>
      <c r="M28" s="530"/>
      <c r="N28" s="523"/>
      <c r="O28" s="530" t="s">
        <v>25</v>
      </c>
      <c r="P28" s="523"/>
      <c r="Q28" s="530"/>
      <c r="R28" s="523"/>
      <c r="S28" s="530" t="s">
        <v>25</v>
      </c>
      <c r="T28" s="523"/>
      <c r="U28" s="530"/>
      <c r="V28" s="530" t="s">
        <v>25</v>
      </c>
      <c r="W28" s="523"/>
      <c r="X28" s="530"/>
      <c r="Y28" s="530" t="s">
        <v>25</v>
      </c>
      <c r="Z28" s="523"/>
      <c r="AA28" s="530"/>
      <c r="AB28" s="530" t="s">
        <v>25</v>
      </c>
      <c r="AC28" s="523"/>
      <c r="AD28" s="530"/>
      <c r="AE28" s="530" t="s">
        <v>25</v>
      </c>
      <c r="AF28" s="523"/>
      <c r="AG28" s="530"/>
      <c r="AH28" s="530" t="s">
        <v>25</v>
      </c>
      <c r="AI28" s="523"/>
    </row>
  </sheetData>
  <mergeCells count="10">
    <mergeCell ref="C3:D3"/>
    <mergeCell ref="Y3:Z3"/>
    <mergeCell ref="AB3:AC3"/>
    <mergeCell ref="AE3:AF3"/>
    <mergeCell ref="AH3:AI3"/>
    <mergeCell ref="F3:H3"/>
    <mergeCell ref="J3:L3"/>
    <mergeCell ref="N3:P3"/>
    <mergeCell ref="R3:T3"/>
    <mergeCell ref="V3:W3"/>
  </mergeCells>
  <hyperlinks>
    <hyperlink ref="A1" location="FS_EquityStatement" display="FS_EquityStatement"/>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69</vt:i4>
      </vt:variant>
      <vt:variant>
        <vt:lpstr>Named Ranges</vt:lpstr>
      </vt:variant>
      <vt:variant>
        <vt:i4>185</vt:i4>
      </vt:variant>
    </vt:vector>
  </HeadingPairs>
  <TitlesOfParts>
    <vt:vector size="254" baseType="lpstr">
      <vt:lpstr>Legend</vt:lpstr>
      <vt:lpstr>Notes_SubsequentEvents</vt:lpstr>
      <vt:lpstr>FS_FinancialCondition</vt:lpstr>
      <vt:lpstr>FS_FinancialCondition (with RP)</vt:lpstr>
      <vt:lpstr>FS_StatementsofIncome (with RP)</vt:lpstr>
      <vt:lpstr>FS_ComprehensiveIncome</vt:lpstr>
      <vt:lpstr>Note_NCI_OwnershipChange</vt:lpstr>
      <vt:lpstr>Note_NCI_TransfersToNCI</vt:lpstr>
      <vt:lpstr>FS_EquityStatement</vt:lpstr>
      <vt:lpstr>FS_EquityStatement_PY</vt:lpstr>
      <vt:lpstr>FS_ComprehensiveLoss</vt:lpstr>
      <vt:lpstr>FS_CashFlows</vt:lpstr>
      <vt:lpstr>FS_CashFlows_Count</vt:lpstr>
      <vt:lpstr>Notes_Revenue_Recognition</vt:lpstr>
      <vt:lpstr>Notes_Operating_Lease</vt:lpstr>
      <vt:lpstr>Notes_Weighted_Average_Lease</vt:lpstr>
      <vt:lpstr>Notes_Minimum_Lease</vt:lpstr>
      <vt:lpstr>Notes_Lease_Pmts</vt:lpstr>
      <vt:lpstr>Notes_Intangible_Assets_Goodwil</vt:lpstr>
      <vt:lpstr>Notes_Intangible_Assets_AccuAmo</vt:lpstr>
      <vt:lpstr>Notes_Intangible_Assets_AnnualF</vt:lpstr>
      <vt:lpstr>Notes_Deferred_Revenue</vt:lpstr>
      <vt:lpstr>Notes_Income_Taxes</vt:lpstr>
      <vt:lpstr>Notes_Shares</vt:lpstr>
      <vt:lpstr>Notes_Shares_BeforeReOrg</vt:lpstr>
      <vt:lpstr>Notes_Share_EquitySettledPRSUs</vt:lpstr>
      <vt:lpstr>Notes_Share_CashSettled</vt:lpstr>
      <vt:lpstr>Notes_Share_Options</vt:lpstr>
      <vt:lpstr>Notes_Share_BlackScholesModel</vt:lpstr>
      <vt:lpstr>Notes_Share_Employees</vt:lpstr>
      <vt:lpstr>Notes_Share_ExpectedRecognition</vt:lpstr>
      <vt:lpstr>Notes_Share_EmployeeShares</vt:lpstr>
      <vt:lpstr>Notes_Related_PartyTransactions</vt:lpstr>
      <vt:lpstr>Notes_FairValue_FinancialInstru</vt:lpstr>
      <vt:lpstr>Notes_NetIncome_PerShare</vt:lpstr>
      <vt:lpstr>Notes_Capital_Regulatory</vt:lpstr>
      <vt:lpstr>Notes_Capital_LiquidFinancialAs</vt:lpstr>
      <vt:lpstr>Notes_Business_ClientSector</vt:lpstr>
      <vt:lpstr>Notes_Business_InfoRegardingRev</vt:lpstr>
      <vt:lpstr>Notes_Business_InfoRegarding</vt:lpstr>
      <vt:lpstr>MDA_ResultsOfOperations</vt:lpstr>
      <vt:lpstr>MDA_TotalRevenues</vt:lpstr>
      <vt:lpstr>MDA_VarAndFixedRevbyFeeType</vt:lpstr>
      <vt:lpstr>MDA_GrossRevenuebyClientSector</vt:lpstr>
      <vt:lpstr>MDA_GrossRevenuebyAssetClass</vt:lpstr>
      <vt:lpstr>MDA_VarAndFixedRevbyAssetClass</vt:lpstr>
      <vt:lpstr>MDA_PercentOfRevenues_AvgDailyV</vt:lpstr>
      <vt:lpstr>MDA_PercentOfRevenues_Change</vt:lpstr>
      <vt:lpstr>MDA_GrossRevenuesByGeography</vt:lpstr>
      <vt:lpstr>MDA_OperatingExp</vt:lpstr>
      <vt:lpstr>MDA_WorkingCapital</vt:lpstr>
      <vt:lpstr>MDA_CashFlows</vt:lpstr>
      <vt:lpstr>MDA_ReconciliationtoFreeCashFlo</vt:lpstr>
      <vt:lpstr>MDA_ReconAdjustedEBITDA</vt:lpstr>
      <vt:lpstr>Ex_AdjustedEBITDA</vt:lpstr>
      <vt:lpstr>FS_StatementsofIncome</vt:lpstr>
      <vt:lpstr>Ex_IncomeStatement</vt:lpstr>
      <vt:lpstr>Ex_EBITDAMargin</vt:lpstr>
      <vt:lpstr>Ex_FreeCashFlows</vt:lpstr>
      <vt:lpstr>MDA_ReconAdjustedDilutedEPS</vt:lpstr>
      <vt:lpstr>Ex_DilutedEPS</vt:lpstr>
      <vt:lpstr>Ex_AdjustedExpenses</vt:lpstr>
      <vt:lpstr>AssetClass_Variable_Fixed</vt:lpstr>
      <vt:lpstr>Ex_QuarterlyTradeVolume</vt:lpstr>
      <vt:lpstr>Ex_AverageVariable</vt:lpstr>
      <vt:lpstr>DateTemplate</vt:lpstr>
      <vt:lpstr>Ex_DilutedEPS v2</vt:lpstr>
      <vt:lpstr>Ex_DilutedEPS-Pre&amp;Post</vt:lpstr>
      <vt:lpstr>Ex_EPSTable</vt:lpstr>
      <vt:lpstr>Alt_LongDate</vt:lpstr>
      <vt:lpstr>CP__PP_Phrase</vt:lpstr>
      <vt:lpstr>CP_CY_PY_YTDPhrase</vt:lpstr>
      <vt:lpstr>CP_Longdate</vt:lpstr>
      <vt:lpstr>CP_LongDate_NoComma</vt:lpstr>
      <vt:lpstr>CP_NoYearRef_YTDPhrase</vt:lpstr>
      <vt:lpstr>CP_Phrase</vt:lpstr>
      <vt:lpstr>CPPYYTDPhrase</vt:lpstr>
      <vt:lpstr>CPYTDPhrase</vt:lpstr>
      <vt:lpstr>CurrentPeriodEnd</vt:lpstr>
      <vt:lpstr>CurrentYearEnd</vt:lpstr>
      <vt:lpstr>CY</vt:lpstr>
      <vt:lpstr>CY_Numeric</vt:lpstr>
      <vt:lpstr>CY_PY_Phrase</vt:lpstr>
      <vt:lpstr>CY_PY_PY2_Phrase</vt:lpstr>
      <vt:lpstr>DateLookup</vt:lpstr>
      <vt:lpstr>Duration_Period</vt:lpstr>
      <vt:lpstr>Duration_Period_LC3</vt:lpstr>
      <vt:lpstr>Duration_Period_lowercase</vt:lpstr>
      <vt:lpstr>Ex_AdjustedEBITDA</vt:lpstr>
      <vt:lpstr>Ex_AdjustedExpenses</vt:lpstr>
      <vt:lpstr>Ex_AssetClass_Variable_Fixed</vt:lpstr>
      <vt:lpstr>Ex_AverageVariable</vt:lpstr>
      <vt:lpstr>Ex_DilutedEPS</vt:lpstr>
      <vt:lpstr>Ex_DilutedEPS_PostIPO</vt:lpstr>
      <vt:lpstr>Ex_DilutedEPS_PreIPO</vt:lpstr>
      <vt:lpstr>Ex_DilutedEPS2018</vt:lpstr>
      <vt:lpstr>Ex_DilutedEPSv2</vt:lpstr>
      <vt:lpstr>Ex_EBITDAMargin</vt:lpstr>
      <vt:lpstr>Ex_EPSTableGAAP</vt:lpstr>
      <vt:lpstr>Ex_FreeCashFlows</vt:lpstr>
      <vt:lpstr>Ex_IncomeStatement</vt:lpstr>
      <vt:lpstr>Ex_QuarterlyTradeVolume</vt:lpstr>
      <vt:lpstr>Ex_RevbyAssetClassVarAndFixed</vt:lpstr>
      <vt:lpstr>FS_CashFlows</vt:lpstr>
      <vt:lpstr>FS_CashFlows_Count</vt:lpstr>
      <vt:lpstr>FS_ComprehensiveIncome</vt:lpstr>
      <vt:lpstr>FS_ComprehensiveLoss</vt:lpstr>
      <vt:lpstr>FS_ComprehensiveLoss_Predecessor</vt:lpstr>
      <vt:lpstr>FS_EquityStatement</vt:lpstr>
      <vt:lpstr>FS_EquityStatement_PY</vt:lpstr>
      <vt:lpstr>'FS_FinancialCondition (with RP)'!FS_FinancialCondition</vt:lpstr>
      <vt:lpstr>FS_FinancialCondition</vt:lpstr>
      <vt:lpstr>'FS_StatementsofIncome (with RP)'!FS_StatementsofIncome</vt:lpstr>
      <vt:lpstr>FS_StatementsofIncome</vt:lpstr>
      <vt:lpstr>FutureYear_Year1</vt:lpstr>
      <vt:lpstr>FutureYear_Year2</vt:lpstr>
      <vt:lpstr>FutureYear_Year3</vt:lpstr>
      <vt:lpstr>FutureYear_Year4</vt:lpstr>
      <vt:lpstr>FutureYear_Year5</vt:lpstr>
      <vt:lpstr>FY_LongDate</vt:lpstr>
      <vt:lpstr>FY_LongDate_NoComma</vt:lpstr>
      <vt:lpstr>MDA_CashFlows</vt:lpstr>
      <vt:lpstr>MDA_GrossRevenuebyAssetClass</vt:lpstr>
      <vt:lpstr>MDA_GrossRevenuebyAssetClass_YTD</vt:lpstr>
      <vt:lpstr>MDA_GrossRevenuebyClientSector</vt:lpstr>
      <vt:lpstr>MDA_GrossRevenuebyClientSector_YTD</vt:lpstr>
      <vt:lpstr>MDA_GrossRevenuesByGeography</vt:lpstr>
      <vt:lpstr>MDA_GrossRevenuesByGeography_YTD</vt:lpstr>
      <vt:lpstr>MDA_OperatingExp</vt:lpstr>
      <vt:lpstr>MDA_OperatingExp_YTD</vt:lpstr>
      <vt:lpstr>MDA_PercentOfRevenues_AvgDailyVol</vt:lpstr>
      <vt:lpstr>MDA_PercentOfRevenues_AvgDailyVol_YTD</vt:lpstr>
      <vt:lpstr>MDA_PercentOfRevenues_Change</vt:lpstr>
      <vt:lpstr>MDA_PercentOfRevenues_Change_YTD</vt:lpstr>
      <vt:lpstr>MDA_ReconAdjustedDilutedEPS</vt:lpstr>
      <vt:lpstr>MDA_ReconAdjustedDilutedEPS_YTD</vt:lpstr>
      <vt:lpstr>MDA_ReconAdjustedEBITDA</vt:lpstr>
      <vt:lpstr>MDA_ReconAdjustedEBITDA_YTD</vt:lpstr>
      <vt:lpstr>MDA_ReconciliationtoFreeCashFlow</vt:lpstr>
      <vt:lpstr>MDA_ResultsOfOperations</vt:lpstr>
      <vt:lpstr>MDA_ResultsOfOperations_YTD</vt:lpstr>
      <vt:lpstr>MDA_TotalRevenues</vt:lpstr>
      <vt:lpstr>MDA_TotalRevenues_YTD</vt:lpstr>
      <vt:lpstr>MDA_VarAndFixedRevbyAssetClass</vt:lpstr>
      <vt:lpstr>MDA_VarAndFixedRevbyAssetClass_YTD</vt:lpstr>
      <vt:lpstr>MDA_VarAndFixedRevbyFeeType</vt:lpstr>
      <vt:lpstr>MDA_VarAndFixedRevbyFeeType_YTD</vt:lpstr>
      <vt:lpstr>MDA_WorkingCapital</vt:lpstr>
      <vt:lpstr>Note_NCI_OwnershipChange</vt:lpstr>
      <vt:lpstr>Note_NCI_TransfersToNCI</vt:lpstr>
      <vt:lpstr>Notes_Business_ClientSector</vt:lpstr>
      <vt:lpstr>Notes_Business_InfoRegarding</vt:lpstr>
      <vt:lpstr>Notes_Business_InfoRegardingRevenue</vt:lpstr>
      <vt:lpstr>Notes_Capital_LiquidFinancialAssets</vt:lpstr>
      <vt:lpstr>Notes_Capital_Regulatory_CP</vt:lpstr>
      <vt:lpstr>Notes_Capital_Regulatory_PP</vt:lpstr>
      <vt:lpstr>Notes_Deferred_Revenue</vt:lpstr>
      <vt:lpstr>Notes_FairValue_FinancialInstruments</vt:lpstr>
      <vt:lpstr>Notes_Income_Taxes</vt:lpstr>
      <vt:lpstr>Notes_Intangible_Assets_AccuAmortization</vt:lpstr>
      <vt:lpstr>Notes_Intangible_Assets_AnnualFutureAmort</vt:lpstr>
      <vt:lpstr>Notes_Intangible_Assets_Goodwill</vt:lpstr>
      <vt:lpstr>Notes_Lease_Pmts</vt:lpstr>
      <vt:lpstr>Notes_Minimum_Lease</vt:lpstr>
      <vt:lpstr>Notes_NetIncome_PerShare</vt:lpstr>
      <vt:lpstr>Notes_Operating_Lease</vt:lpstr>
      <vt:lpstr>Notes_Related_PartyTransactions</vt:lpstr>
      <vt:lpstr>Notes_Related_PartyTransactions_IS</vt:lpstr>
      <vt:lpstr>Notes_Revenue_Recognition</vt:lpstr>
      <vt:lpstr>Notes_Share_BlackScholesModel</vt:lpstr>
      <vt:lpstr>Notes_Share_CashSettled</vt:lpstr>
      <vt:lpstr>Notes_Share_Employees</vt:lpstr>
      <vt:lpstr>Notes_Share_EmployeeShares</vt:lpstr>
      <vt:lpstr>Notes_Share_EquitySettledPRSUs</vt:lpstr>
      <vt:lpstr>Notes_Share_ExpectedRecognition</vt:lpstr>
      <vt:lpstr>Notes_Share_Options</vt:lpstr>
      <vt:lpstr>Notes_Shares</vt:lpstr>
      <vt:lpstr>Notes_SharesBeforeReorg</vt:lpstr>
      <vt:lpstr>Notes_SubsequentEvents</vt:lpstr>
      <vt:lpstr>Notes_Weighted_Average_Lease</vt:lpstr>
      <vt:lpstr>NumericCY</vt:lpstr>
      <vt:lpstr>NumericFY_CY</vt:lpstr>
      <vt:lpstr>NumericFY_PY</vt:lpstr>
      <vt:lpstr>NumericPY</vt:lpstr>
      <vt:lpstr>NumericQ1_CY</vt:lpstr>
      <vt:lpstr>NumericQ1_PY</vt:lpstr>
      <vt:lpstr>NumericQ1_SecondPY</vt:lpstr>
      <vt:lpstr>NumericQ2_CY</vt:lpstr>
      <vt:lpstr>NumericQ2_PY</vt:lpstr>
      <vt:lpstr>NumericQ2_SecondPY</vt:lpstr>
      <vt:lpstr>NumericQ3_CY</vt:lpstr>
      <vt:lpstr>NumericQ3_PY</vt:lpstr>
      <vt:lpstr>NumericQ3_SecondPY</vt:lpstr>
      <vt:lpstr>NumericQ4_CY</vt:lpstr>
      <vt:lpstr>NumericQ4_PY</vt:lpstr>
      <vt:lpstr>NumericQ4_SecondPY</vt:lpstr>
      <vt:lpstr>Period_End</vt:lpstr>
      <vt:lpstr>PeriodLookup</vt:lpstr>
      <vt:lpstr>PP_Phrase</vt:lpstr>
      <vt:lpstr>FS_CashFlows!Print_Area</vt:lpstr>
      <vt:lpstr>FS_ComprehensiveIncome!Print_Area</vt:lpstr>
      <vt:lpstr>FS_StatementsofIncome!Print_Area</vt:lpstr>
      <vt:lpstr>MDA_ReconAdjustedDilutedEPS!Print_Area</vt:lpstr>
      <vt:lpstr>MDA_ReconAdjustedEBITDA!Print_Area</vt:lpstr>
      <vt:lpstr>MDA_VarAndFixedRevbyFeeType!Print_Area</vt:lpstr>
      <vt:lpstr>PriorPeriodEnd</vt:lpstr>
      <vt:lpstr>PriorPeriodEndTwo</vt:lpstr>
      <vt:lpstr>PriorYearEnd</vt:lpstr>
      <vt:lpstr>PriorYearEndTwo</vt:lpstr>
      <vt:lpstr>PY</vt:lpstr>
      <vt:lpstr>PY_Numeric</vt:lpstr>
      <vt:lpstr>PY_YTD_Phrase</vt:lpstr>
      <vt:lpstr>QTD</vt:lpstr>
      <vt:lpstr>QTD_LC3</vt:lpstr>
      <vt:lpstr>QTD_lowercase</vt:lpstr>
      <vt:lpstr>Quarter1</vt:lpstr>
      <vt:lpstr>Quarter2</vt:lpstr>
      <vt:lpstr>Quarter3</vt:lpstr>
      <vt:lpstr>Quarter4</vt:lpstr>
      <vt:lpstr>SecondPY</vt:lpstr>
      <vt:lpstr>Serial_CY</vt:lpstr>
      <vt:lpstr>Serial_CY_Q1</vt:lpstr>
      <vt:lpstr>Serial_CY_Q1_Lookup</vt:lpstr>
      <vt:lpstr>Serial_CY_Q2</vt:lpstr>
      <vt:lpstr>Serial_CY_Q2_Lookup</vt:lpstr>
      <vt:lpstr>Serial_CY_Q3</vt:lpstr>
      <vt:lpstr>Serial_CY_Q3_Lookup</vt:lpstr>
      <vt:lpstr>Serial_CY_Q4</vt:lpstr>
      <vt:lpstr>Serial_CY_Q4_Lookup</vt:lpstr>
      <vt:lpstr>Serial_FY_Lookup</vt:lpstr>
      <vt:lpstr>Serial_PY</vt:lpstr>
      <vt:lpstr>Serial_PY_Q1</vt:lpstr>
      <vt:lpstr>Serial_PY_Q2</vt:lpstr>
      <vt:lpstr>Serial_PY_Q3</vt:lpstr>
      <vt:lpstr>Serial_PY_Q4</vt:lpstr>
      <vt:lpstr>Shares_B4ReOrg</vt:lpstr>
      <vt:lpstr>Shares_BeforeReOrg</vt:lpstr>
      <vt:lpstr>Years</vt:lpstr>
      <vt:lpstr>YTD</vt:lpstr>
      <vt:lpstr>YTD_CY_PY</vt:lpstr>
      <vt:lpstr>YTD_CYNineMonthsNumeric</vt:lpstr>
      <vt:lpstr>YTD_LC3</vt:lpstr>
      <vt:lpstr>YTD_lowercase</vt:lpstr>
      <vt:lpstr>YTD_MY</vt:lpstr>
      <vt:lpstr>YTD_NineMonths</vt:lpstr>
      <vt:lpstr>YTD_NineMonths_NoComma</vt:lpstr>
      <vt:lpstr>YTD_Phrase</vt:lpstr>
      <vt:lpstr>YTD_Phrase_CY_PY</vt:lpstr>
      <vt:lpstr>YTD_PYNineMonthsNumeric</vt:lpstr>
      <vt:lpstr>YTD_PYSixMonthsNumeric</vt:lpstr>
      <vt:lpstr>YTD_SixMonths</vt:lpstr>
      <vt:lpstr>YTD_SixMonths_NoComma</vt:lpstr>
      <vt:lpstr>YTD_SixMonthsNumeric</vt:lpstr>
      <vt:lpstr>YTDPhrase_CY_PY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2019-08-20T13:12:56Z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